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esktop\Corregidos\"/>
    </mc:Choice>
  </mc:AlternateContent>
  <xr:revisionPtr revIDLastSave="0" documentId="13_ncr:1_{9D5D4782-DAFD-4A22-9996-751B073C79D2}" xr6:coauthVersionLast="47" xr6:coauthVersionMax="47" xr10:uidLastSave="{00000000-0000-0000-0000-000000000000}"/>
  <bookViews>
    <workbookView xWindow="-120" yWindow="-120" windowWidth="19740" windowHeight="11760" activeTab="5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Rifa" sheetId="11" r:id="rId11"/>
    <sheet name="Llave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1" i="12" l="1"/>
  <c r="V41" i="12"/>
  <c r="U41" i="12"/>
  <c r="T41" i="12"/>
  <c r="X40" i="12"/>
  <c r="W40" i="12"/>
  <c r="V40" i="12"/>
  <c r="U40" i="12"/>
  <c r="T40" i="12"/>
  <c r="W39" i="12"/>
  <c r="V39" i="12"/>
  <c r="U39" i="12"/>
  <c r="T39" i="12"/>
  <c r="W38" i="12"/>
  <c r="V38" i="12"/>
  <c r="U38" i="12"/>
  <c r="T38" i="12"/>
  <c r="D38" i="12"/>
  <c r="E38" i="12" s="1"/>
  <c r="W37" i="12"/>
  <c r="V37" i="12"/>
  <c r="U37" i="12"/>
  <c r="T37" i="12"/>
  <c r="W36" i="12"/>
  <c r="V36" i="12"/>
  <c r="U36" i="12"/>
  <c r="T36" i="12"/>
  <c r="D36" i="12"/>
  <c r="E36" i="12" s="1"/>
  <c r="W35" i="12"/>
  <c r="V35" i="12"/>
  <c r="U35" i="12"/>
  <c r="T35" i="12"/>
  <c r="W34" i="12"/>
  <c r="V34" i="12"/>
  <c r="U34" i="12"/>
  <c r="T34" i="12"/>
  <c r="D34" i="12"/>
  <c r="E34" i="12" s="1"/>
  <c r="W33" i="12"/>
  <c r="V33" i="12"/>
  <c r="U33" i="12"/>
  <c r="T33" i="12"/>
  <c r="D33" i="12"/>
  <c r="E33" i="12" s="1"/>
  <c r="W32" i="12"/>
  <c r="V32" i="12"/>
  <c r="U32" i="12"/>
  <c r="T32" i="12"/>
  <c r="W31" i="12"/>
  <c r="V31" i="12"/>
  <c r="U31" i="12"/>
  <c r="T31" i="12"/>
  <c r="W30" i="12"/>
  <c r="V30" i="12"/>
  <c r="U30" i="12"/>
  <c r="T30" i="12"/>
  <c r="D30" i="12"/>
  <c r="E30" i="12" s="1"/>
  <c r="W29" i="12"/>
  <c r="V29" i="12"/>
  <c r="U29" i="12"/>
  <c r="T29" i="12"/>
  <c r="D29" i="12"/>
  <c r="E29" i="12" s="1"/>
  <c r="W28" i="12"/>
  <c r="V28" i="12"/>
  <c r="U28" i="12"/>
  <c r="T28" i="12"/>
  <c r="D28" i="12"/>
  <c r="E28" i="12" s="1"/>
  <c r="W27" i="12"/>
  <c r="V27" i="12"/>
  <c r="U27" i="12"/>
  <c r="T27" i="12"/>
  <c r="D27" i="12"/>
  <c r="E27" i="12" s="1"/>
  <c r="W26" i="12"/>
  <c r="D37" i="12" s="1"/>
  <c r="V26" i="12"/>
  <c r="U26" i="12"/>
  <c r="T26" i="12"/>
  <c r="D26" i="12"/>
  <c r="E26" i="12" s="1"/>
  <c r="X23" i="12"/>
  <c r="X41" i="12" s="1"/>
  <c r="W23" i="12"/>
  <c r="V23" i="12"/>
  <c r="U23" i="12"/>
  <c r="T23" i="12"/>
  <c r="X22" i="12"/>
  <c r="W22" i="12"/>
  <c r="V22" i="12"/>
  <c r="U22" i="12"/>
  <c r="T22" i="12"/>
  <c r="F22" i="12"/>
  <c r="D22" i="12"/>
  <c r="E22" i="12" s="1"/>
  <c r="X21" i="12"/>
  <c r="X39" i="12" s="1"/>
  <c r="W21" i="12"/>
  <c r="V21" i="12"/>
  <c r="U21" i="12"/>
  <c r="T21" i="12"/>
  <c r="F21" i="12"/>
  <c r="D21" i="12"/>
  <c r="E21" i="12" s="1"/>
  <c r="X20" i="12"/>
  <c r="X38" i="12" s="1"/>
  <c r="W20" i="12"/>
  <c r="V20" i="12"/>
  <c r="U20" i="12"/>
  <c r="T20" i="12"/>
  <c r="F20" i="12"/>
  <c r="D20" i="12"/>
  <c r="E20" i="12" s="1"/>
  <c r="X19" i="12"/>
  <c r="X37" i="12" s="1"/>
  <c r="W19" i="12"/>
  <c r="V19" i="12"/>
  <c r="U19" i="12"/>
  <c r="T19" i="12"/>
  <c r="F19" i="12"/>
  <c r="D19" i="12"/>
  <c r="E19" i="12" s="1"/>
  <c r="X18" i="12"/>
  <c r="X36" i="12" s="1"/>
  <c r="W18" i="12"/>
  <c r="V18" i="12"/>
  <c r="U18" i="12"/>
  <c r="T18" i="12"/>
  <c r="F18" i="12"/>
  <c r="D18" i="12"/>
  <c r="E18" i="12" s="1"/>
  <c r="X17" i="12"/>
  <c r="X35" i="12" s="1"/>
  <c r="W17" i="12"/>
  <c r="V17" i="12"/>
  <c r="U17" i="12"/>
  <c r="T17" i="12"/>
  <c r="F17" i="12"/>
  <c r="D17" i="12"/>
  <c r="E17" i="12" s="1"/>
  <c r="X16" i="12"/>
  <c r="X34" i="12" s="1"/>
  <c r="W16" i="12"/>
  <c r="D35" i="12" s="1"/>
  <c r="V16" i="12"/>
  <c r="U16" i="12"/>
  <c r="T16" i="12"/>
  <c r="X15" i="12"/>
  <c r="X33" i="12" s="1"/>
  <c r="W15" i="12"/>
  <c r="D31" i="12" s="1"/>
  <c r="V15" i="12"/>
  <c r="U15" i="12"/>
  <c r="T15" i="12"/>
  <c r="X14" i="12"/>
  <c r="X32" i="12" s="1"/>
  <c r="W14" i="12"/>
  <c r="D32" i="12" s="1"/>
  <c r="V14" i="12"/>
  <c r="U14" i="12"/>
  <c r="T14" i="12"/>
  <c r="F14" i="12"/>
  <c r="D14" i="12"/>
  <c r="E14" i="12" s="1"/>
  <c r="X13" i="12"/>
  <c r="X31" i="12" s="1"/>
  <c r="W13" i="12"/>
  <c r="D16" i="12" s="1"/>
  <c r="V13" i="12"/>
  <c r="U13" i="12"/>
  <c r="T13" i="12"/>
  <c r="F13" i="12"/>
  <c r="D13" i="12"/>
  <c r="E13" i="12" s="1"/>
  <c r="X12" i="12"/>
  <c r="X30" i="12" s="1"/>
  <c r="W12" i="12"/>
  <c r="D15" i="12" s="1"/>
  <c r="V12" i="12"/>
  <c r="U12" i="12"/>
  <c r="T12" i="12"/>
  <c r="F12" i="12"/>
  <c r="D12" i="12"/>
  <c r="E12" i="12" s="1"/>
  <c r="X11" i="12"/>
  <c r="X29" i="12" s="1"/>
  <c r="W11" i="12"/>
  <c r="D24" i="12" s="1"/>
  <c r="V11" i="12"/>
  <c r="U11" i="12"/>
  <c r="T11" i="12"/>
  <c r="F11" i="12"/>
  <c r="D11" i="12"/>
  <c r="E11" i="12" s="1"/>
  <c r="X10" i="12"/>
  <c r="X28" i="12" s="1"/>
  <c r="W10" i="12"/>
  <c r="D23" i="12" s="1"/>
  <c r="V10" i="12"/>
  <c r="U10" i="12"/>
  <c r="T10" i="12"/>
  <c r="F10" i="12"/>
  <c r="D10" i="12"/>
  <c r="E10" i="12" s="1"/>
  <c r="X9" i="12"/>
  <c r="X27" i="12" s="1"/>
  <c r="W9" i="12"/>
  <c r="D39" i="12" s="1"/>
  <c r="V9" i="12"/>
  <c r="U9" i="12"/>
  <c r="T9" i="12"/>
  <c r="F9" i="12"/>
  <c r="D9" i="12"/>
  <c r="E9" i="12" s="1"/>
  <c r="X8" i="12"/>
  <c r="X26" i="12" s="1"/>
  <c r="W8" i="12"/>
  <c r="D8" i="12" s="1"/>
  <c r="V8" i="12"/>
  <c r="D25" i="12" s="1"/>
  <c r="U8" i="12"/>
  <c r="T8" i="12"/>
  <c r="G14" i="10"/>
  <c r="F14" i="10"/>
  <c r="E14" i="10"/>
  <c r="D14" i="10"/>
  <c r="D23" i="10" s="1"/>
  <c r="G13" i="10"/>
  <c r="F13" i="10"/>
  <c r="E13" i="10"/>
  <c r="D13" i="10"/>
  <c r="D22" i="10" s="1"/>
  <c r="G12" i="10"/>
  <c r="F12" i="10"/>
  <c r="E12" i="10"/>
  <c r="D12" i="10"/>
  <c r="D18" i="10" s="1"/>
  <c r="G14" i="9"/>
  <c r="F14" i="9"/>
  <c r="E14" i="9"/>
  <c r="D14" i="9"/>
  <c r="D23" i="9" s="1"/>
  <c r="G13" i="9"/>
  <c r="F13" i="9"/>
  <c r="E13" i="9"/>
  <c r="D13" i="9"/>
  <c r="D21" i="9" s="1"/>
  <c r="G12" i="9"/>
  <c r="F12" i="9"/>
  <c r="E12" i="9"/>
  <c r="D12" i="9"/>
  <c r="D18" i="9" s="1"/>
  <c r="G14" i="8"/>
  <c r="F14" i="8"/>
  <c r="E14" i="8"/>
  <c r="D14" i="8"/>
  <c r="D23" i="8" s="1"/>
  <c r="G13" i="8"/>
  <c r="F13" i="8"/>
  <c r="E13" i="8"/>
  <c r="D13" i="8"/>
  <c r="D22" i="8" s="1"/>
  <c r="G12" i="8"/>
  <c r="F12" i="8"/>
  <c r="E12" i="8"/>
  <c r="D12" i="8"/>
  <c r="D18" i="8" s="1"/>
  <c r="G14" i="7"/>
  <c r="F14" i="7"/>
  <c r="E14" i="7"/>
  <c r="D14" i="7"/>
  <c r="D23" i="7" s="1"/>
  <c r="G13" i="7"/>
  <c r="F13" i="7"/>
  <c r="E13" i="7"/>
  <c r="D13" i="7"/>
  <c r="D21" i="7" s="1"/>
  <c r="G12" i="7"/>
  <c r="F12" i="7"/>
  <c r="E12" i="7"/>
  <c r="D12" i="7"/>
  <c r="D20" i="7" s="1"/>
  <c r="G14" i="6"/>
  <c r="F14" i="6"/>
  <c r="E14" i="6"/>
  <c r="D14" i="6"/>
  <c r="D23" i="6" s="1"/>
  <c r="G13" i="6"/>
  <c r="F13" i="6"/>
  <c r="E13" i="6"/>
  <c r="D13" i="6"/>
  <c r="D22" i="6" s="1"/>
  <c r="G12" i="6"/>
  <c r="F12" i="6"/>
  <c r="E12" i="6"/>
  <c r="D12" i="6"/>
  <c r="D18" i="6" s="1"/>
  <c r="G14" i="5"/>
  <c r="F14" i="5"/>
  <c r="E14" i="5"/>
  <c r="D14" i="5"/>
  <c r="D23" i="5" s="1"/>
  <c r="G13" i="5"/>
  <c r="F13" i="5"/>
  <c r="E13" i="5"/>
  <c r="D13" i="5"/>
  <c r="D21" i="5" s="1"/>
  <c r="G12" i="5"/>
  <c r="F12" i="5"/>
  <c r="E12" i="5"/>
  <c r="D12" i="5"/>
  <c r="D20" i="5" s="1"/>
  <c r="G14" i="4"/>
  <c r="F14" i="4"/>
  <c r="E14" i="4"/>
  <c r="D14" i="4"/>
  <c r="D23" i="4" s="1"/>
  <c r="G13" i="4"/>
  <c r="F13" i="4"/>
  <c r="E13" i="4"/>
  <c r="D13" i="4"/>
  <c r="D22" i="4" s="1"/>
  <c r="G12" i="4"/>
  <c r="F12" i="4"/>
  <c r="E12" i="4"/>
  <c r="D12" i="4"/>
  <c r="D18" i="4" s="1"/>
  <c r="G14" i="3"/>
  <c r="F14" i="3"/>
  <c r="E14" i="3"/>
  <c r="D14" i="3"/>
  <c r="D23" i="3" s="1"/>
  <c r="G13" i="3"/>
  <c r="F13" i="3"/>
  <c r="E13" i="3"/>
  <c r="D13" i="3"/>
  <c r="D21" i="3" s="1"/>
  <c r="G12" i="3"/>
  <c r="F12" i="3"/>
  <c r="E12" i="3"/>
  <c r="D12" i="3"/>
  <c r="D20" i="3" s="1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18" i="2" s="1"/>
  <c r="D20" i="9" l="1"/>
  <c r="F25" i="12"/>
  <c r="E25" i="12"/>
  <c r="E39" i="12"/>
  <c r="F39" i="12"/>
  <c r="F16" i="12"/>
  <c r="E16" i="12"/>
  <c r="E31" i="12"/>
  <c r="F31" i="12"/>
  <c r="F8" i="12"/>
  <c r="E8" i="12"/>
  <c r="F15" i="12"/>
  <c r="E15" i="12"/>
  <c r="E35" i="12"/>
  <c r="F35" i="12"/>
  <c r="F24" i="12"/>
  <c r="E24" i="12"/>
  <c r="E37" i="12"/>
  <c r="F37" i="12"/>
  <c r="F23" i="12"/>
  <c r="E23" i="12"/>
  <c r="E32" i="12"/>
  <c r="F32" i="12"/>
  <c r="D20" i="2"/>
  <c r="D18" i="3"/>
  <c r="D22" i="3"/>
  <c r="D20" i="4"/>
  <c r="D18" i="5"/>
  <c r="D22" i="5"/>
  <c r="D20" i="6"/>
  <c r="D18" i="7"/>
  <c r="D22" i="7"/>
  <c r="D20" i="8"/>
  <c r="D22" i="9"/>
  <c r="D20" i="10"/>
  <c r="F26" i="12"/>
  <c r="F27" i="12"/>
  <c r="F28" i="12"/>
  <c r="F29" i="12"/>
  <c r="F30" i="12"/>
  <c r="F33" i="12"/>
  <c r="F34" i="12"/>
  <c r="F36" i="12"/>
  <c r="F38" i="12"/>
  <c r="D21" i="2"/>
  <c r="D19" i="3"/>
  <c r="D21" i="4"/>
  <c r="D19" i="5"/>
  <c r="D21" i="6"/>
  <c r="D19" i="7"/>
  <c r="D21" i="8"/>
  <c r="D19" i="9"/>
  <c r="D21" i="10"/>
  <c r="D19" i="2"/>
  <c r="D19" i="4"/>
  <c r="D19" i="6"/>
  <c r="D19" i="8"/>
  <c r="D19" i="10"/>
</calcChain>
</file>

<file path=xl/sharedStrings.xml><?xml version="1.0" encoding="utf-8"?>
<sst xmlns="http://schemas.openxmlformats.org/spreadsheetml/2006/main" count="431" uniqueCount="125">
  <si>
    <t>1er Ranking Femenino 2022</t>
  </si>
  <si>
    <t>REPORTE DE INSCRIPCION PARA SUB19</t>
  </si>
  <si>
    <t>CARNE</t>
  </si>
  <si>
    <t>NOMBRE</t>
  </si>
  <si>
    <t>CLUB</t>
  </si>
  <si>
    <t>RANKING</t>
  </si>
  <si>
    <t>PUNTOS</t>
  </si>
  <si>
    <t>Stacy Vega Torres</t>
  </si>
  <si>
    <t>Alajuela</t>
  </si>
  <si>
    <t>Mónica Alfaro Chinchilla</t>
  </si>
  <si>
    <t>Escazu</t>
  </si>
  <si>
    <t>Kiara Ma. Nuñez Berrocal</t>
  </si>
  <si>
    <t>Esparza</t>
  </si>
  <si>
    <t>Danna Ortega Morales</t>
  </si>
  <si>
    <t>Cartago</t>
  </si>
  <si>
    <t>Jariela Sibaja Jimenez</t>
  </si>
  <si>
    <t>Ariana Ulloa Montero</t>
  </si>
  <si>
    <t>Maria Fernanda Monge Morales</t>
  </si>
  <si>
    <t>Perez Zeledon</t>
  </si>
  <si>
    <t>Rowen Nicole Machado Ocampo</t>
  </si>
  <si>
    <t>CCDR DESAMPARADOS</t>
  </si>
  <si>
    <t>Paula Melissa Gomez Calderon</t>
  </si>
  <si>
    <t>San Jose</t>
  </si>
  <si>
    <t>Joselyn Araya Sanabria</t>
  </si>
  <si>
    <t>CCDR Desamparados</t>
  </si>
  <si>
    <t>Trixy Caravaca Ramirez</t>
  </si>
  <si>
    <t>Mary Anel Carvajal Diaz</t>
  </si>
  <si>
    <t>Fiorella Alexandra Gutierrez Gonzalez</t>
  </si>
  <si>
    <t>Ayelén Benavides Madrigal</t>
  </si>
  <si>
    <t>Santo Domingo</t>
  </si>
  <si>
    <t>Jazmín Vargas Vargas</t>
  </si>
  <si>
    <t>Meredith Solis Ulloa</t>
  </si>
  <si>
    <t>Ana Victoria Araya Padilla</t>
  </si>
  <si>
    <t>Maripaz Araya Padilla</t>
  </si>
  <si>
    <t>Jimena Diaz Arroyo</t>
  </si>
  <si>
    <t>Victoria Sofia Castro Salas</t>
  </si>
  <si>
    <t>Ana Victoria Montero Nuñez</t>
  </si>
  <si>
    <t>Mariangel del Valle Valoa Guerrero</t>
  </si>
  <si>
    <t>Santa Ana</t>
  </si>
  <si>
    <t>Emily Maryan Flores Rojas</t>
  </si>
  <si>
    <t>Angelica Rodriguez Rojas</t>
  </si>
  <si>
    <t>Kristel Morales Madriz</t>
  </si>
  <si>
    <t>Golfito</t>
  </si>
  <si>
    <t>Susan Benavides Madrigal</t>
  </si>
  <si>
    <t>Aserri</t>
  </si>
  <si>
    <t>Amanda Lucia Castro Brenes</t>
  </si>
  <si>
    <t>Desamparados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</si>
  <si>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</si>
  <si>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</si>
  <si>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</si>
  <si>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</si>
  <si>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</si>
  <si>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</si>
  <si>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</si>
  <si>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</si>
  <si>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</si>
  <si>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</si>
  <si>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</si>
  <si>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</si>
  <si>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</si>
  <si>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</si>
  <si>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</si>
  <si>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</si>
  <si>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</si>
  <si>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</si>
  <si>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</si>
  <si>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</si>
  <si>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SUB19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</si>
  <si>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</si>
  <si>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</si>
  <si>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</si>
  <si>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</si>
  <si>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</si>
  <si>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</si>
  <si>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</si>
  <si>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</si>
  <si>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</si>
  <si>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Pegue el resultado de la rifa abajo</t>
  </si>
  <si>
    <t>Posicion en la llave</t>
  </si>
  <si>
    <t>1A</t>
  </si>
  <si>
    <t>bye</t>
  </si>
  <si>
    <t>2B</t>
  </si>
  <si>
    <t>2D</t>
  </si>
  <si>
    <t>2I</t>
  </si>
  <si>
    <t>1E</t>
  </si>
  <si>
    <t>1F</t>
  </si>
  <si>
    <t>2G</t>
  </si>
  <si>
    <t>2H</t>
  </si>
  <si>
    <t>1C</t>
  </si>
  <si>
    <t>1D</t>
  </si>
  <si>
    <t>2F</t>
  </si>
  <si>
    <t>2C</t>
  </si>
  <si>
    <t>1H</t>
  </si>
  <si>
    <t>1G</t>
  </si>
  <si>
    <t>1I</t>
  </si>
  <si>
    <t>2E</t>
  </si>
  <si>
    <t>2A</t>
  </si>
  <si>
    <t>1B</t>
  </si>
  <si>
    <t>Llave final</t>
  </si>
  <si>
    <t>GANADORES DE GRUPO</t>
  </si>
  <si>
    <t>1st G1</t>
  </si>
  <si>
    <t>Gr</t>
  </si>
  <si>
    <t>2nd</t>
  </si>
  <si>
    <t>1st 9-16</t>
  </si>
  <si>
    <t>1st 5-8</t>
  </si>
  <si>
    <t>1J</t>
  </si>
  <si>
    <t>1K</t>
  </si>
  <si>
    <t>1L</t>
  </si>
  <si>
    <t>1M</t>
  </si>
  <si>
    <t>1N</t>
  </si>
  <si>
    <t>1O</t>
  </si>
  <si>
    <t>1st G3-4</t>
  </si>
  <si>
    <t>1P</t>
  </si>
  <si>
    <t>SEGUNDOS DE GRUPO</t>
  </si>
  <si>
    <t>2J</t>
  </si>
  <si>
    <t>2K</t>
  </si>
  <si>
    <t>2L</t>
  </si>
  <si>
    <t>2M</t>
  </si>
  <si>
    <t>1st G2</t>
  </si>
  <si>
    <t>2N</t>
  </si>
  <si>
    <t>2O</t>
  </si>
  <si>
    <t>2P</t>
  </si>
  <si>
    <t xml:space="preserve"> </t>
  </si>
  <si>
    <t>-</t>
  </si>
  <si>
    <t>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</si>
</sst>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3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/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3" xfId="0" applyNumberFormat="1" applyFont="1" applyFill="1" applyBorder="1" applyAlignment="1" applyProtection="1">
      <alignment vertic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2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1" xfId="0" applyNumberFormat="1" applyFont="1" applyFill="1" applyBorder="1"/>
    <xf numFmtId="0" fontId="173" fillId="2" borderId="4" xfId="0" applyNumberFormat="1" applyFont="1" applyFill="1" applyBorder="1" applyAlignment="1">
      <alignment horizontal="center"/>
    </xf>
    <xf numFmtId="0" fontId="174" fillId="2" borderId="5" xfId="0" applyNumberFormat="1" applyFont="1" applyFill="1" applyBorder="1"/>
    <xf numFmtId="0" fontId="175" fillId="2" borderId="2" xfId="0" applyNumberFormat="1" applyFont="1" applyFill="1" applyBorder="1"/>
    <xf numFmtId="0" fontId="176" fillId="2" borderId="2" xfId="0" applyNumberFormat="1" applyFont="1" applyFill="1" applyBorder="1"/>
    <xf numFmtId="0" fontId="177" fillId="2" borderId="4" xfId="0" applyNumberFormat="1" applyFont="1" applyFill="1" applyBorder="1"/>
    <xf numFmtId="0" fontId="178" fillId="2" borderId="6" xfId="0" applyNumberFormat="1" applyFont="1" applyFill="1" applyBorder="1" applyAlignment="1">
      <alignment horizontal="center"/>
    </xf>
    <xf numFmtId="0" fontId="179" fillId="2" borderId="6" xfId="0" applyNumberFormat="1" applyFont="1" applyFill="1" applyBorder="1"/>
    <xf numFmtId="0" fontId="180" fillId="2" borderId="7" xfId="0" applyNumberFormat="1" applyFont="1" applyFill="1" applyBorder="1"/>
    <xf numFmtId="0" fontId="181" fillId="2" borderId="2" xfId="0" applyNumberFormat="1" applyFont="1" applyFill="1" applyBorder="1"/>
    <xf numFmtId="14" fontId="182" fillId="0" borderId="0" xfId="0" applyNumberFormat="1" applyFont="1"/>
    <xf numFmtId="0" fontId="183" fillId="2" borderId="1" xfId="0" applyNumberFormat="1" applyFont="1" applyFill="1" applyBorder="1"/>
    <xf numFmtId="14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/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1" xfId="0" applyNumberFormat="1" applyFont="1" applyFill="1" applyBorder="1" applyAlignment="1">
      <alignment horizontal="center"/>
    </xf>
    <xf numFmtId="0" fontId="191" fillId="2" borderId="2" xfId="0" applyNumberFormat="1" applyFont="1" applyFill="1" applyBorder="1"/>
    <xf numFmtId="0" fontId="192" fillId="2" borderId="2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 applyProtection="1">
      <alignment vertical="center"/>
    </xf>
    <xf numFmtId="0" fontId="194" fillId="2" borderId="3" xfId="0" applyNumberFormat="1" applyFont="1" applyFill="1" applyBorder="1" applyAlignment="1" applyProtection="1">
      <alignment vertical="center"/>
    </xf>
    <xf numFmtId="0" fontId="195" fillId="2" borderId="2" xfId="0" applyNumberFormat="1" applyFont="1" applyFill="1" applyBorder="1" applyAlignment="1">
      <alignment horizontal="center"/>
    </xf>
    <xf numFmtId="0" fontId="196" fillId="2" borderId="2" xfId="0" applyNumberFormat="1" applyFont="1" applyFill="1" applyBorder="1" applyAlignment="1">
      <alignment horizontal="center"/>
    </xf>
    <xf numFmtId="0" fontId="197" fillId="2" borderId="4" xfId="0" applyNumberFormat="1" applyFont="1" applyFill="1" applyBorder="1" applyAlignment="1">
      <alignment horizontal="center"/>
    </xf>
    <xf numFmtId="0" fontId="198" fillId="2" borderId="1" xfId="0" applyNumberFormat="1" applyFont="1" applyFill="1" applyBorder="1"/>
    <xf numFmtId="0" fontId="199" fillId="2" borderId="4" xfId="0" applyNumberFormat="1" applyFont="1" applyFill="1" applyBorder="1" applyAlignment="1">
      <alignment horizontal="center"/>
    </xf>
    <xf numFmtId="0" fontId="200" fillId="2" borderId="5" xfId="0" applyNumberFormat="1" applyFont="1" applyFill="1" applyBorder="1"/>
    <xf numFmtId="0" fontId="201" fillId="2" borderId="2" xfId="0" applyNumberFormat="1" applyFont="1" applyFill="1" applyBorder="1"/>
    <xf numFmtId="0" fontId="202" fillId="2" borderId="2" xfId="0" applyNumberFormat="1" applyFont="1" applyFill="1" applyBorder="1"/>
    <xf numFmtId="0" fontId="203" fillId="2" borderId="4" xfId="0" applyNumberFormat="1" applyFont="1" applyFill="1" applyBorder="1"/>
    <xf numFmtId="0" fontId="204" fillId="2" borderId="6" xfId="0" applyNumberFormat="1" applyFont="1" applyFill="1" applyBorder="1" applyAlignment="1">
      <alignment horizontal="center"/>
    </xf>
    <xf numFmtId="0" fontId="205" fillId="2" borderId="6" xfId="0" applyNumberFormat="1" applyFont="1" applyFill="1" applyBorder="1"/>
    <xf numFmtId="0" fontId="206" fillId="2" borderId="7" xfId="0" applyNumberFormat="1" applyFont="1" applyFill="1" applyBorder="1"/>
    <xf numFmtId="0" fontId="207" fillId="2" borderId="2" xfId="0" applyNumberFormat="1" applyFont="1" applyFill="1" applyBorder="1"/>
    <xf numFmtId="14" fontId="208" fillId="0" borderId="0" xfId="0" applyNumberFormat="1" applyFont="1"/>
    <xf numFmtId="0" fontId="209" fillId="2" borderId="1" xfId="0" applyNumberFormat="1" applyFont="1" applyFill="1" applyBorder="1"/>
    <xf numFmtId="14" fontId="210" fillId="2" borderId="1" xfId="0" applyNumberFormat="1" applyFont="1" applyFill="1" applyBorder="1"/>
    <xf numFmtId="0" fontId="211" fillId="2" borderId="1" xfId="0" applyNumberFormat="1" applyFont="1" applyFill="1" applyBorder="1"/>
    <xf numFmtId="0" fontId="212" fillId="2" borderId="1" xfId="0" applyNumberFormat="1" applyFont="1" applyFill="1" applyBorder="1"/>
    <xf numFmtId="0" fontId="213" fillId="2" borderId="1" xfId="0" applyNumberFormat="1" applyFont="1" applyFill="1" applyBorder="1" applyAlignment="1">
      <alignment horizontal="center"/>
    </xf>
    <xf numFmtId="0" fontId="214" fillId="2" borderId="1" xfId="0" applyNumberFormat="1" applyFont="1" applyFill="1" applyBorder="1" applyAlignment="1">
      <alignment horizontal="center"/>
    </xf>
    <xf numFmtId="0" fontId="215" fillId="2" borderId="1" xfId="0" applyNumberFormat="1" applyFont="1" applyFill="1" applyBorder="1" applyAlignment="1">
      <alignment horizontal="center"/>
    </xf>
    <xf numFmtId="0" fontId="216" fillId="2" borderId="1" xfId="0" applyNumberFormat="1" applyFont="1" applyFill="1" applyBorder="1" applyAlignment="1">
      <alignment horizontal="center"/>
    </xf>
    <xf numFmtId="0" fontId="217" fillId="2" borderId="2" xfId="0" applyNumberFormat="1" applyFont="1" applyFill="1" applyBorder="1"/>
    <xf numFmtId="0" fontId="218" fillId="2" borderId="2" xfId="0" applyNumberFormat="1" applyFont="1" applyFill="1" applyBorder="1" applyAlignment="1" applyProtection="1">
      <alignment vertical="center"/>
    </xf>
    <xf numFmtId="0" fontId="219" fillId="2" borderId="2" xfId="0" applyNumberFormat="1" applyFont="1" applyFill="1" applyBorder="1" applyAlignment="1" applyProtection="1">
      <alignment vertical="center"/>
    </xf>
    <xf numFmtId="0" fontId="220" fillId="2" borderId="3" xfId="0" applyNumberFormat="1" applyFont="1" applyFill="1" applyBorder="1" applyAlignment="1" applyProtection="1">
      <alignment vertical="center"/>
    </xf>
    <xf numFmtId="0" fontId="221" fillId="2" borderId="2" xfId="0" applyNumberFormat="1" applyFont="1" applyFill="1" applyBorder="1" applyAlignment="1">
      <alignment horizontal="center"/>
    </xf>
    <xf numFmtId="0" fontId="222" fillId="2" borderId="2" xfId="0" applyNumberFormat="1" applyFont="1" applyFill="1" applyBorder="1" applyAlignment="1">
      <alignment horizontal="center"/>
    </xf>
    <xf numFmtId="0" fontId="223" fillId="2" borderId="4" xfId="0" applyNumberFormat="1" applyFont="1" applyFill="1" applyBorder="1" applyAlignment="1">
      <alignment horizontal="center"/>
    </xf>
    <xf numFmtId="0" fontId="224" fillId="2" borderId="1" xfId="0" applyNumberFormat="1" applyFont="1" applyFill="1" applyBorder="1"/>
    <xf numFmtId="0" fontId="225" fillId="2" borderId="4" xfId="0" applyNumberFormat="1" applyFont="1" applyFill="1" applyBorder="1" applyAlignment="1">
      <alignment horizontal="center"/>
    </xf>
    <xf numFmtId="0" fontId="226" fillId="2" borderId="5" xfId="0" applyNumberFormat="1" applyFont="1" applyFill="1" applyBorder="1"/>
    <xf numFmtId="0" fontId="227" fillId="2" borderId="2" xfId="0" applyNumberFormat="1" applyFont="1" applyFill="1" applyBorder="1"/>
    <xf numFmtId="0" fontId="228" fillId="2" borderId="2" xfId="0" applyNumberFormat="1" applyFont="1" applyFill="1" applyBorder="1"/>
    <xf numFmtId="0" fontId="229" fillId="2" borderId="4" xfId="0" applyNumberFormat="1" applyFont="1" applyFill="1" applyBorder="1"/>
    <xf numFmtId="0" fontId="230" fillId="2" borderId="6" xfId="0" applyNumberFormat="1" applyFont="1" applyFill="1" applyBorder="1" applyAlignment="1">
      <alignment horizontal="center"/>
    </xf>
    <xf numFmtId="0" fontId="231" fillId="2" borderId="6" xfId="0" applyNumberFormat="1" applyFont="1" applyFill="1" applyBorder="1"/>
    <xf numFmtId="0" fontId="232" fillId="2" borderId="7" xfId="0" applyNumberFormat="1" applyFont="1" applyFill="1" applyBorder="1"/>
    <xf numFmtId="0" fontId="233" fillId="2" borderId="2" xfId="0" applyNumberFormat="1" applyFont="1" applyFill="1" applyBorder="1"/>
    <xf numFmtId="14" fontId="234" fillId="0" borderId="0" xfId="0" applyNumberFormat="1" applyFont="1"/>
    <xf numFmtId="0" fontId="235" fillId="2" borderId="1" xfId="0" applyNumberFormat="1" applyFont="1" applyFill="1" applyBorder="1"/>
    <xf numFmtId="0" fontId="236" fillId="2" borderId="1" xfId="0" applyNumberFormat="1" applyFont="1" applyFill="1" applyBorder="1"/>
    <xf numFmtId="0" fontId="237" fillId="2" borderId="1" xfId="0" applyNumberFormat="1" applyFont="1" applyFill="1" applyBorder="1" applyAlignment="1" applyProtection="1">
      <alignment vertical="center"/>
    </xf>
    <xf numFmtId="0" fontId="238" fillId="3" borderId="1" xfId="0" applyNumberFormat="1" applyFont="1" applyFill="1" applyBorder="1" applyAlignment="1" applyProtection="1">
      <alignment horizontal="center" vertical="center"/>
    </xf>
    <xf numFmtId="0" fontId="248" fillId="5" borderId="2" xfId="0" applyNumberFormat="1" applyFont="1" applyFill="1" applyBorder="1" applyAlignment="1" applyProtection="1">
      <alignment horizontal="center" vertical="center"/>
    </xf>
    <xf numFmtId="0" fontId="249" fillId="2" borderId="2" xfId="0" applyNumberFormat="1" applyFont="1" applyFill="1" applyBorder="1" applyAlignment="1" applyProtection="1">
      <alignment horizontal="center" vertical="center"/>
    </xf>
    <xf numFmtId="0" fontId="250" fillId="6" borderId="3" xfId="0" applyNumberFormat="1" applyFont="1" applyFill="1" applyBorder="1" applyAlignment="1" applyProtection="1">
      <alignment horizontal="center" vertical="center"/>
    </xf>
    <xf numFmtId="0" fontId="251" fillId="7" borderId="15" xfId="0" applyNumberFormat="1" applyFont="1" applyFill="1" applyBorder="1" applyAlignment="1" applyProtection="1">
      <alignment vertical="center"/>
    </xf>
    <xf numFmtId="0" fontId="252" fillId="2" borderId="16" xfId="0" applyNumberFormat="1" applyFont="1" applyFill="1" applyBorder="1" applyAlignment="1" applyProtection="1">
      <alignment horizontal="left" vertical="center"/>
    </xf>
    <xf numFmtId="0" fontId="253" fillId="3" borderId="17" xfId="0" applyNumberFormat="1" applyFont="1" applyFill="1" applyBorder="1" applyAlignment="1" applyProtection="1">
      <alignment vertical="center"/>
    </xf>
    <xf numFmtId="0" fontId="254" fillId="8" borderId="18" xfId="0" applyNumberFormat="1" applyFont="1" applyFill="1" applyBorder="1" applyAlignment="1" applyProtection="1">
      <alignment horizontal="center" vertical="center"/>
    </xf>
    <xf numFmtId="0" fontId="255" fillId="8" borderId="19" xfId="0" applyNumberFormat="1" applyFont="1" applyFill="1" applyBorder="1" applyAlignment="1" applyProtection="1">
      <alignment horizontal="center" vertical="center"/>
    </xf>
    <xf numFmtId="0" fontId="256" fillId="8" borderId="15" xfId="0" applyNumberFormat="1" applyFont="1" applyFill="1" applyBorder="1" applyAlignment="1" applyProtection="1">
      <alignment horizontal="center" vertical="center"/>
    </xf>
    <xf numFmtId="0" fontId="257" fillId="2" borderId="15" xfId="0" applyNumberFormat="1" applyFont="1" applyFill="1" applyBorder="1" applyAlignment="1" applyProtection="1">
      <alignment horizontal="right" vertical="center"/>
      <protection locked="0"/>
    </xf>
    <xf numFmtId="0" fontId="258" fillId="2" borderId="15" xfId="0" applyNumberFormat="1" applyFont="1" applyFill="1" applyBorder="1" applyAlignment="1" applyProtection="1">
      <alignment vertical="center"/>
    </xf>
    <xf numFmtId="0" fontId="259" fillId="9" borderId="15" xfId="0" applyNumberFormat="1" applyFont="1" applyFill="1" applyBorder="1" applyAlignment="1" applyProtection="1">
      <alignment horizontal="center" vertical="center"/>
      <protection locked="0"/>
    </xf>
    <xf numFmtId="0" fontId="260" fillId="2" borderId="15" xfId="0" applyNumberFormat="1" applyFont="1" applyFill="1" applyBorder="1" applyAlignment="1" applyProtection="1">
      <alignment horizontal="center" vertical="center"/>
    </xf>
    <xf numFmtId="0" fontId="261" fillId="2" borderId="19" xfId="0" applyNumberFormat="1" applyFont="1" applyFill="1" applyBorder="1" applyAlignment="1" applyProtection="1">
      <alignment horizontal="center" vertical="center"/>
    </xf>
    <xf numFmtId="0" fontId="262" fillId="7" borderId="2" xfId="0" applyNumberFormat="1" applyFont="1" applyFill="1" applyBorder="1" applyAlignment="1" applyProtection="1">
      <alignment horizontal="center" vertical="center"/>
    </xf>
    <xf numFmtId="0" fontId="263" fillId="3" borderId="4" xfId="0" applyNumberFormat="1" applyFont="1" applyFill="1" applyBorder="1" applyAlignment="1" applyProtection="1">
      <alignment vertical="center"/>
    </xf>
    <xf numFmtId="0" fontId="264" fillId="8" borderId="20" xfId="0" applyNumberFormat="1" applyFont="1" applyFill="1" applyBorder="1" applyAlignment="1" applyProtection="1">
      <alignment horizontal="center" vertical="center"/>
    </xf>
    <xf numFmtId="0" fontId="265" fillId="8" borderId="21" xfId="0" applyNumberFormat="1" applyFont="1" applyFill="1" applyBorder="1" applyAlignment="1" applyProtection="1">
      <alignment horizontal="center" vertical="center"/>
    </xf>
    <xf numFmtId="0" fontId="266" fillId="8" borderId="16" xfId="0" applyNumberFormat="1" applyFont="1" applyFill="1" applyBorder="1" applyAlignment="1" applyProtection="1">
      <alignment horizontal="center" vertical="center"/>
    </xf>
    <xf numFmtId="0" fontId="267" fillId="2" borderId="16" xfId="0" applyNumberFormat="1" applyFont="1" applyFill="1" applyBorder="1" applyAlignment="1" applyProtection="1">
      <alignment horizontal="right" vertical="center"/>
      <protection locked="0"/>
    </xf>
    <xf numFmtId="0" fontId="268" fillId="2" borderId="21" xfId="0" applyNumberFormat="1" applyFont="1" applyFill="1" applyBorder="1" applyAlignment="1" applyProtection="1">
      <alignment horizontal="center" vertical="center"/>
    </xf>
    <xf numFmtId="0" fontId="269" fillId="2" borderId="2" xfId="0" applyNumberFormat="1" applyFont="1" applyFill="1" applyBorder="1" applyAlignment="1" applyProtection="1">
      <alignment horizontal="center" vertical="center"/>
    </xf>
    <xf numFmtId="0" fontId="270" fillId="3" borderId="6" xfId="0" applyNumberFormat="1" applyFont="1" applyFill="1" applyBorder="1" applyAlignment="1" applyProtection="1">
      <alignment vertical="center"/>
    </xf>
    <xf numFmtId="0" fontId="271" fillId="3" borderId="9" xfId="0" applyNumberFormat="1" applyFont="1" applyFill="1" applyBorder="1" applyAlignment="1" applyProtection="1">
      <alignment vertical="center"/>
    </xf>
    <xf numFmtId="0" fontId="272" fillId="10" borderId="20" xfId="0" applyNumberFormat="1" applyFont="1" applyFill="1" applyBorder="1" applyAlignment="1" applyProtection="1">
      <alignment horizontal="center" vertical="center"/>
    </xf>
    <xf numFmtId="0" fontId="273" fillId="10" borderId="21" xfId="0" applyNumberFormat="1" applyFont="1" applyFill="1" applyBorder="1" applyAlignment="1" applyProtection="1">
      <alignment horizontal="center" vertical="center"/>
    </xf>
    <xf numFmtId="0" fontId="274" fillId="10" borderId="16" xfId="0" applyNumberFormat="1" applyFont="1" applyFill="1" applyBorder="1" applyAlignment="1" applyProtection="1">
      <alignment horizontal="center" vertical="center"/>
    </xf>
    <xf numFmtId="0" fontId="275" fillId="3" borderId="1" xfId="0" applyNumberFormat="1" applyFont="1" applyFill="1" applyBorder="1" applyAlignment="1" applyProtection="1">
      <alignment horizontal="center" vertical="center"/>
      <protection locked="0"/>
    </xf>
    <xf numFmtId="0" fontId="276" fillId="11" borderId="22" xfId="0" applyNumberFormat="1" applyFont="1" applyFill="1" applyBorder="1" applyAlignment="1" applyProtection="1">
      <alignment horizontal="center" vertical="center"/>
    </xf>
    <xf numFmtId="0" fontId="277" fillId="2" borderId="22" xfId="0" applyNumberFormat="1" applyFont="1" applyFill="1" applyBorder="1" applyAlignment="1" applyProtection="1">
      <alignment horizontal="center" vertical="center"/>
    </xf>
    <xf numFmtId="0" fontId="278" fillId="6" borderId="23" xfId="0" applyNumberFormat="1" applyFont="1" applyFill="1" applyBorder="1" applyAlignment="1" applyProtection="1">
      <alignment horizontal="center" vertical="center"/>
    </xf>
    <xf numFmtId="0" fontId="279" fillId="2" borderId="23" xfId="0" applyNumberFormat="1" applyFont="1" applyFill="1" applyBorder="1" applyAlignment="1" applyProtection="1">
      <alignment vertical="center"/>
    </xf>
    <xf numFmtId="0" fontId="280" fillId="2" borderId="24" xfId="0" applyNumberFormat="1" applyFont="1" applyFill="1" applyBorder="1" applyAlignment="1" applyProtection="1">
      <alignment horizontal="left" vertical="center"/>
    </xf>
    <xf numFmtId="0" fontId="281" fillId="3" borderId="25" xfId="0" applyNumberFormat="1" applyFont="1" applyFill="1" applyBorder="1" applyAlignment="1" applyProtection="1">
      <alignment vertical="center"/>
    </xf>
    <xf numFmtId="0" fontId="282" fillId="11" borderId="6" xfId="0" applyNumberFormat="1" applyFont="1" applyFill="1" applyBorder="1" applyAlignment="1" applyProtection="1">
      <alignment horizontal="center" vertical="center"/>
    </xf>
    <xf numFmtId="0" fontId="283" fillId="2" borderId="6" xfId="0" applyNumberFormat="1" applyFont="1" applyFill="1" applyBorder="1" applyAlignment="1" applyProtection="1">
      <alignment horizontal="center" vertical="center"/>
    </xf>
    <xf numFmtId="0" fontId="284" fillId="6" borderId="17" xfId="0" applyNumberFormat="1" applyFont="1" applyFill="1" applyBorder="1" applyAlignment="1" applyProtection="1">
      <alignment horizontal="center" vertical="center"/>
    </xf>
    <xf numFmtId="0" fontId="285" fillId="7" borderId="26" xfId="0" applyNumberFormat="1" applyFont="1" applyFill="1" applyBorder="1" applyAlignment="1" applyProtection="1">
      <alignment vertical="center"/>
    </xf>
    <xf numFmtId="0" fontId="286" fillId="2" borderId="26" xfId="0" applyNumberFormat="1" applyFont="1" applyFill="1" applyBorder="1" applyAlignment="1" applyProtection="1">
      <alignment horizontal="left" vertical="center"/>
    </xf>
    <xf numFmtId="0" fontId="287" fillId="12" borderId="20" xfId="0" applyNumberFormat="1" applyFont="1" applyFill="1" applyBorder="1" applyAlignment="1" applyProtection="1">
      <alignment horizontal="center" vertical="center"/>
    </xf>
    <xf numFmtId="0" fontId="288" fillId="12" borderId="21" xfId="0" applyNumberFormat="1" applyFont="1" applyFill="1" applyBorder="1" applyAlignment="1" applyProtection="1">
      <alignment horizontal="center" vertical="center"/>
    </xf>
    <xf numFmtId="0" fontId="289" fillId="12" borderId="16" xfId="0" applyNumberFormat="1" applyFont="1" applyFill="1" applyBorder="1" applyAlignment="1" applyProtection="1">
      <alignment horizontal="center" vertical="center"/>
    </xf>
    <xf numFmtId="0" fontId="290" fillId="3" borderId="12" xfId="0" applyNumberFormat="1" applyFont="1" applyFill="1" applyBorder="1" applyAlignment="1" applyProtection="1">
      <alignment vertical="center"/>
    </xf>
    <xf numFmtId="0" fontId="291" fillId="12" borderId="27" xfId="0" applyNumberFormat="1" applyFont="1" applyFill="1" applyBorder="1" applyAlignment="1" applyProtection="1">
      <alignment horizontal="center" vertical="center"/>
    </xf>
    <xf numFmtId="0" fontId="292" fillId="2" borderId="27" xfId="0" applyNumberFormat="1" applyFont="1" applyFill="1" applyBorder="1" applyAlignment="1" applyProtection="1">
      <alignment horizontal="center" vertical="center"/>
    </xf>
    <xf numFmtId="0" fontId="293" fillId="6" borderId="28" xfId="0" applyNumberFormat="1" applyFont="1" applyFill="1" applyBorder="1" applyAlignment="1" applyProtection="1">
      <alignment horizontal="center" vertical="center"/>
    </xf>
    <xf numFmtId="0" fontId="294" fillId="2" borderId="28" xfId="0" applyNumberFormat="1" applyFont="1" applyFill="1" applyBorder="1" applyAlignment="1" applyProtection="1">
      <alignment vertical="center"/>
    </xf>
    <xf numFmtId="0" fontId="295" fillId="2" borderId="29" xfId="0" applyNumberFormat="1" applyFont="1" applyFill="1" applyBorder="1" applyAlignment="1" applyProtection="1">
      <alignment horizontal="left" vertical="center"/>
    </xf>
    <xf numFmtId="0" fontId="296" fillId="12" borderId="6" xfId="0" applyNumberFormat="1" applyFont="1" applyFill="1" applyBorder="1" applyAlignment="1" applyProtection="1">
      <alignment horizontal="center" vertical="center"/>
    </xf>
    <xf numFmtId="0" fontId="297" fillId="11" borderId="20" xfId="0" applyNumberFormat="1" applyFont="1" applyFill="1" applyBorder="1" applyAlignment="1" applyProtection="1">
      <alignment horizontal="center" vertical="center"/>
    </xf>
    <xf numFmtId="0" fontId="298" fillId="11" borderId="21" xfId="0" applyNumberFormat="1" applyFont="1" applyFill="1" applyBorder="1" applyAlignment="1" applyProtection="1">
      <alignment horizontal="center" vertical="center"/>
    </xf>
    <xf numFmtId="0" fontId="299" fillId="11" borderId="16" xfId="0" applyNumberFormat="1" applyFont="1" applyFill="1" applyBorder="1" applyAlignment="1" applyProtection="1">
      <alignment horizontal="center" vertical="center"/>
    </xf>
    <xf numFmtId="0" fontId="300" fillId="10" borderId="30" xfId="0" applyNumberFormat="1" applyFont="1" applyFill="1" applyBorder="1" applyAlignment="1" applyProtection="1">
      <alignment horizontal="center" vertical="center"/>
    </xf>
    <xf numFmtId="0" fontId="301" fillId="2" borderId="30" xfId="0" applyNumberFormat="1" applyFont="1" applyFill="1" applyBorder="1" applyAlignment="1" applyProtection="1">
      <alignment horizontal="center" vertical="center"/>
    </xf>
    <xf numFmtId="0" fontId="302" fillId="6" borderId="31" xfId="0" applyNumberFormat="1" applyFont="1" applyFill="1" applyBorder="1" applyAlignment="1" applyProtection="1">
      <alignment horizontal="center" vertical="center"/>
    </xf>
    <xf numFmtId="0" fontId="303" fillId="2" borderId="31" xfId="0" applyNumberFormat="1" applyFont="1" applyFill="1" applyBorder="1" applyAlignment="1" applyProtection="1">
      <alignment vertical="center"/>
    </xf>
    <xf numFmtId="0" fontId="304" fillId="2" borderId="32" xfId="0" applyNumberFormat="1" applyFont="1" applyFill="1" applyBorder="1" applyAlignment="1" applyProtection="1">
      <alignment horizontal="left" vertical="center"/>
    </xf>
    <xf numFmtId="0" fontId="305" fillId="3" borderId="10" xfId="0" applyNumberFormat="1" applyFont="1" applyFill="1" applyBorder="1" applyAlignment="1" applyProtection="1">
      <alignment vertical="center"/>
    </xf>
    <xf numFmtId="0" fontId="306" fillId="10" borderId="6" xfId="0" applyNumberFormat="1" applyFont="1" applyFill="1" applyBorder="1" applyAlignment="1" applyProtection="1">
      <alignment horizontal="center" vertical="center"/>
    </xf>
    <xf numFmtId="0" fontId="307" fillId="2" borderId="8" xfId="0" applyNumberFormat="1" applyFont="1" applyFill="1" applyBorder="1" applyAlignment="1" applyProtection="1">
      <alignment vertical="center"/>
    </xf>
    <xf numFmtId="0" fontId="308" fillId="2" borderId="17" xfId="0" applyNumberFormat="1" applyFont="1" applyFill="1" applyBorder="1" applyAlignment="1" applyProtection="1">
      <alignment horizontal="center" vertical="center"/>
    </xf>
    <xf numFmtId="0" fontId="309" fillId="4" borderId="18" xfId="0" applyNumberFormat="1" applyFont="1" applyFill="1" applyBorder="1" applyAlignment="1" applyProtection="1">
      <alignment horizontal="center" vertical="center"/>
    </xf>
    <xf numFmtId="0" fontId="310" fillId="4" borderId="19" xfId="0" applyNumberFormat="1" applyFont="1" applyFill="1" applyBorder="1" applyAlignment="1" applyProtection="1">
      <alignment horizontal="center" vertical="center"/>
    </xf>
    <xf numFmtId="0" fontId="311" fillId="4" borderId="15" xfId="0" applyNumberFormat="1" applyFont="1" applyFill="1" applyBorder="1" applyAlignment="1" applyProtection="1">
      <alignment horizontal="center" vertical="center"/>
    </xf>
    <xf numFmtId="0" fontId="312" fillId="4" borderId="20" xfId="0" applyNumberFormat="1" applyFont="1" applyFill="1" applyBorder="1" applyAlignment="1" applyProtection="1">
      <alignment horizontal="center" vertical="center"/>
    </xf>
    <xf numFmtId="0" fontId="313" fillId="4" borderId="21" xfId="0" applyNumberFormat="1" applyFont="1" applyFill="1" applyBorder="1" applyAlignment="1" applyProtection="1">
      <alignment horizontal="center" vertical="center"/>
    </xf>
    <xf numFmtId="0" fontId="314" fillId="4" borderId="16" xfId="0" applyNumberFormat="1" applyFont="1" applyFill="1" applyBorder="1" applyAlignment="1" applyProtection="1">
      <alignment horizontal="center" vertical="center"/>
    </xf>
    <xf numFmtId="0" fontId="315" fillId="2" borderId="1" xfId="0" applyNumberFormat="1" applyFont="1" applyFill="1" applyBorder="1" applyAlignment="1" applyProtection="1">
      <alignment horizontal="center" vertical="center"/>
      <protection locked="0"/>
    </xf>
    <xf numFmtId="0" fontId="316" fillId="2" borderId="17" xfId="0" applyNumberFormat="1" applyFont="1" applyFill="1" applyBorder="1" applyAlignment="1" applyProtection="1">
      <alignment horizontal="center" vertical="center"/>
    </xf>
    <xf numFmtId="0" fontId="317" fillId="2" borderId="17" xfId="0" applyNumberFormat="1" applyFont="1" applyFill="1" applyBorder="1" applyAlignment="1" applyProtection="1">
      <alignment horizontal="left" vertical="center"/>
    </xf>
    <xf numFmtId="0" fontId="318" fillId="3" borderId="1" xfId="0" applyNumberFormat="1" applyFont="1" applyFill="1" applyBorder="1" applyAlignment="1" applyProtection="1">
      <alignment vertical="center"/>
    </xf>
    <xf numFmtId="0" fontId="319" fillId="3" borderId="1" xfId="0" applyNumberFormat="1" applyFont="1" applyFill="1" applyBorder="1" applyAlignment="1" applyProtection="1">
      <alignment horizontal="center" vertical="center"/>
    </xf>
    <xf numFmtId="0" fontId="320" fillId="2" borderId="17" xfId="0" applyNumberFormat="1" applyFont="1" applyFill="1" applyBorder="1" applyAlignment="1" applyProtection="1">
      <alignment horizontal="center" vertical="center"/>
    </xf>
    <xf numFmtId="0" fontId="321" fillId="2" borderId="1" xfId="0" applyNumberFormat="1" applyFont="1" applyFill="1" applyBorder="1" applyAlignment="1" applyProtection="1">
      <alignment horizontal="center" vertical="center"/>
    </xf>
    <xf numFmtId="0" fontId="322" fillId="2" borderId="1" xfId="0" applyNumberFormat="1" applyFont="1" applyFill="1" applyBorder="1" applyAlignment="1" applyProtection="1">
      <alignment horizontal="center" vertical="center"/>
    </xf>
    <xf numFmtId="0" fontId="239" fillId="4" borderId="8" xfId="0" applyNumberFormat="1" applyFont="1" applyFill="1" applyBorder="1" applyAlignment="1" applyProtection="1">
      <alignment horizontal="center" vertical="center"/>
    </xf>
    <xf numFmtId="0" fontId="240" fillId="4" borderId="3" xfId="0" applyNumberFormat="1" applyFont="1" applyFill="1" applyBorder="1" applyAlignment="1" applyProtection="1">
      <alignment horizontal="center" vertical="center"/>
    </xf>
    <xf numFmtId="0" fontId="241" fillId="4" borderId="9" xfId="0" applyNumberFormat="1" applyFont="1" applyFill="1" applyBorder="1" applyAlignment="1" applyProtection="1">
      <alignment horizontal="center" vertical="center"/>
    </xf>
    <xf numFmtId="0" fontId="242" fillId="4" borderId="10" xfId="0" applyNumberFormat="1" applyFont="1" applyFill="1" applyBorder="1" applyAlignment="1" applyProtection="1">
      <alignment horizontal="center" vertical="center"/>
    </xf>
    <xf numFmtId="0" fontId="243" fillId="4" borderId="11" xfId="0" applyNumberFormat="1" applyFont="1" applyFill="1" applyBorder="1" applyAlignment="1" applyProtection="1">
      <alignment horizontal="center" vertical="center"/>
    </xf>
    <xf numFmtId="0" fontId="244" fillId="4" borderId="12" xfId="0" applyNumberFormat="1" applyFont="1" applyFill="1" applyBorder="1" applyAlignment="1" applyProtection="1">
      <alignment horizontal="center" vertical="center"/>
    </xf>
    <xf numFmtId="0" fontId="245" fillId="2" borderId="13" xfId="0" applyNumberFormat="1" applyFont="1" applyFill="1" applyBorder="1" applyAlignment="1" applyProtection="1">
      <alignment horizontal="center" vertical="center"/>
    </xf>
    <xf numFmtId="0" fontId="246" fillId="2" borderId="14" xfId="0" applyNumberFormat="1" applyFont="1" applyFill="1" applyBorder="1" applyAlignment="1" applyProtection="1">
      <alignment horizontal="center" vertical="center"/>
    </xf>
    <xf numFmtId="0" fontId="247" fillId="2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opLeftCell="A19" workbookViewId="0">
      <selection activeCell="D36" sqref="D36"/>
    </sheetView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1415</v>
      </c>
      <c r="B4" t="s">
        <v>7</v>
      </c>
      <c r="C4" t="s">
        <v>8</v>
      </c>
      <c r="D4">
        <v>6</v>
      </c>
      <c r="E4">
        <v>500</v>
      </c>
    </row>
    <row r="5" spans="1:5" x14ac:dyDescent="0.25">
      <c r="A5">
        <v>1553</v>
      </c>
      <c r="B5" t="s">
        <v>9</v>
      </c>
      <c r="C5" t="s">
        <v>10</v>
      </c>
      <c r="D5">
        <v>13</v>
      </c>
      <c r="E5">
        <v>500</v>
      </c>
    </row>
    <row r="6" spans="1:5" x14ac:dyDescent="0.25">
      <c r="A6">
        <v>1779</v>
      </c>
      <c r="B6" t="s">
        <v>11</v>
      </c>
      <c r="C6" t="s">
        <v>12</v>
      </c>
      <c r="D6">
        <v>5</v>
      </c>
      <c r="E6">
        <v>500</v>
      </c>
    </row>
    <row r="7" spans="1:5" x14ac:dyDescent="0.25">
      <c r="A7">
        <v>1784</v>
      </c>
      <c r="B7" t="s">
        <v>13</v>
      </c>
      <c r="C7" t="s">
        <v>14</v>
      </c>
      <c r="D7">
        <v>10</v>
      </c>
      <c r="E7">
        <v>500</v>
      </c>
    </row>
    <row r="8" spans="1:5" x14ac:dyDescent="0.25">
      <c r="A8">
        <v>1885</v>
      </c>
      <c r="B8" t="s">
        <v>15</v>
      </c>
      <c r="C8" t="s">
        <v>8</v>
      </c>
      <c r="D8">
        <v>5</v>
      </c>
      <c r="E8">
        <v>500</v>
      </c>
    </row>
    <row r="9" spans="1:5" x14ac:dyDescent="0.25">
      <c r="A9">
        <v>2091</v>
      </c>
      <c r="B9" t="s">
        <v>16</v>
      </c>
      <c r="C9" t="s">
        <v>10</v>
      </c>
      <c r="D9">
        <v>8</v>
      </c>
      <c r="E9">
        <v>500</v>
      </c>
    </row>
    <row r="10" spans="1:5" x14ac:dyDescent="0.25">
      <c r="A10">
        <v>2098</v>
      </c>
      <c r="B10" t="s">
        <v>17</v>
      </c>
      <c r="C10" t="s">
        <v>18</v>
      </c>
      <c r="D10">
        <v>2</v>
      </c>
      <c r="E10">
        <v>500</v>
      </c>
    </row>
    <row r="11" spans="1:5" x14ac:dyDescent="0.25">
      <c r="A11">
        <v>2164</v>
      </c>
      <c r="B11" t="s">
        <v>19</v>
      </c>
      <c r="C11" t="s">
        <v>20</v>
      </c>
      <c r="D11">
        <v>25</v>
      </c>
      <c r="E11">
        <v>500</v>
      </c>
    </row>
    <row r="12" spans="1:5" x14ac:dyDescent="0.25">
      <c r="A12">
        <v>2209</v>
      </c>
      <c r="B12" t="s">
        <v>21</v>
      </c>
      <c r="C12" t="s">
        <v>22</v>
      </c>
      <c r="D12">
        <v>1</v>
      </c>
      <c r="E12">
        <v>500</v>
      </c>
    </row>
    <row r="13" spans="1:5" x14ac:dyDescent="0.25">
      <c r="A13">
        <v>2378</v>
      </c>
      <c r="B13" t="s">
        <v>23</v>
      </c>
      <c r="C13" t="s">
        <v>24</v>
      </c>
      <c r="D13">
        <v>9</v>
      </c>
      <c r="E13">
        <v>500</v>
      </c>
    </row>
    <row r="14" spans="1:5" x14ac:dyDescent="0.25">
      <c r="A14">
        <v>2581</v>
      </c>
      <c r="B14" t="s">
        <v>25</v>
      </c>
      <c r="C14" t="s">
        <v>12</v>
      </c>
      <c r="D14">
        <v>11</v>
      </c>
      <c r="E14">
        <v>500</v>
      </c>
    </row>
    <row r="15" spans="1:5" x14ac:dyDescent="0.25">
      <c r="A15">
        <v>2595</v>
      </c>
      <c r="B15" t="s">
        <v>26</v>
      </c>
      <c r="C15" t="s">
        <v>12</v>
      </c>
      <c r="D15">
        <v>9</v>
      </c>
      <c r="E15">
        <v>500</v>
      </c>
    </row>
    <row r="16" spans="1:5" x14ac:dyDescent="0.25">
      <c r="A16">
        <v>2596</v>
      </c>
      <c r="B16" t="s">
        <v>27</v>
      </c>
      <c r="C16" t="s">
        <v>8</v>
      </c>
      <c r="D16">
        <v>14</v>
      </c>
      <c r="E16">
        <v>500</v>
      </c>
    </row>
    <row r="17" spans="1:5" x14ac:dyDescent="0.25">
      <c r="A17">
        <v>2615</v>
      </c>
      <c r="B17" t="s">
        <v>28</v>
      </c>
      <c r="C17" t="s">
        <v>29</v>
      </c>
      <c r="D17">
        <v>21</v>
      </c>
      <c r="E17">
        <v>500</v>
      </c>
    </row>
    <row r="18" spans="1:5" x14ac:dyDescent="0.25">
      <c r="A18">
        <v>2630</v>
      </c>
      <c r="B18" t="s">
        <v>30</v>
      </c>
      <c r="C18" t="s">
        <v>20</v>
      </c>
      <c r="D18">
        <v>23</v>
      </c>
      <c r="E18">
        <v>500</v>
      </c>
    </row>
    <row r="19" spans="1:5" x14ac:dyDescent="0.25">
      <c r="A19">
        <v>2671</v>
      </c>
      <c r="B19" t="s">
        <v>31</v>
      </c>
      <c r="C19" t="s">
        <v>22</v>
      </c>
      <c r="D19">
        <v>4</v>
      </c>
      <c r="E19">
        <v>500</v>
      </c>
    </row>
    <row r="20" spans="1:5" x14ac:dyDescent="0.25">
      <c r="A20">
        <v>2713</v>
      </c>
      <c r="B20" t="s">
        <v>32</v>
      </c>
      <c r="C20" t="s">
        <v>18</v>
      </c>
      <c r="D20">
        <v>38</v>
      </c>
      <c r="E20">
        <v>500</v>
      </c>
    </row>
    <row r="21" spans="1:5" x14ac:dyDescent="0.25">
      <c r="A21">
        <v>2778</v>
      </c>
      <c r="B21" t="s">
        <v>33</v>
      </c>
      <c r="C21" t="s">
        <v>18</v>
      </c>
      <c r="D21">
        <v>109</v>
      </c>
      <c r="E21">
        <v>500</v>
      </c>
    </row>
    <row r="22" spans="1:5" x14ac:dyDescent="0.25">
      <c r="A22">
        <v>2815</v>
      </c>
      <c r="B22" t="s">
        <v>34</v>
      </c>
      <c r="C22" t="s">
        <v>12</v>
      </c>
      <c r="D22">
        <v>3</v>
      </c>
      <c r="E22">
        <v>500</v>
      </c>
    </row>
    <row r="23" spans="1:5" x14ac:dyDescent="0.25">
      <c r="A23">
        <v>2850</v>
      </c>
      <c r="B23" t="s">
        <v>35</v>
      </c>
      <c r="C23" t="s">
        <v>8</v>
      </c>
      <c r="D23">
        <v>4</v>
      </c>
      <c r="E23">
        <v>500</v>
      </c>
    </row>
    <row r="24" spans="1:5" x14ac:dyDescent="0.25">
      <c r="A24">
        <v>3144</v>
      </c>
      <c r="B24" t="s">
        <v>36</v>
      </c>
      <c r="C24" t="s">
        <v>14</v>
      </c>
      <c r="D24">
        <v>11</v>
      </c>
      <c r="E24">
        <v>500</v>
      </c>
    </row>
    <row r="25" spans="1:5" x14ac:dyDescent="0.25">
      <c r="A25">
        <v>3326</v>
      </c>
      <c r="B25" t="s">
        <v>37</v>
      </c>
      <c r="C25" t="s">
        <v>38</v>
      </c>
      <c r="D25">
        <v>12</v>
      </c>
      <c r="E25">
        <v>500</v>
      </c>
    </row>
    <row r="26" spans="1:5" x14ac:dyDescent="0.25">
      <c r="A26">
        <v>3375</v>
      </c>
      <c r="B26" t="s">
        <v>39</v>
      </c>
      <c r="C26" t="s">
        <v>124</v>
      </c>
      <c r="D26">
        <v>33</v>
      </c>
      <c r="E26">
        <v>500</v>
      </c>
    </row>
    <row r="27" spans="1:5" x14ac:dyDescent="0.25">
      <c r="A27">
        <v>3437</v>
      </c>
      <c r="B27" t="s">
        <v>40</v>
      </c>
      <c r="C27" t="s">
        <v>18</v>
      </c>
      <c r="D27">
        <v>13</v>
      </c>
      <c r="E27">
        <v>500</v>
      </c>
    </row>
    <row r="28" spans="1:5" x14ac:dyDescent="0.25">
      <c r="A28">
        <v>3534</v>
      </c>
      <c r="B28" t="s">
        <v>41</v>
      </c>
      <c r="C28" t="s">
        <v>42</v>
      </c>
      <c r="D28">
        <v>58</v>
      </c>
      <c r="E28">
        <v>500</v>
      </c>
    </row>
    <row r="29" spans="1:5" x14ac:dyDescent="0.25">
      <c r="A29">
        <v>3866</v>
      </c>
      <c r="B29" t="s">
        <v>43</v>
      </c>
      <c r="C29" t="s">
        <v>44</v>
      </c>
      <c r="D29">
        <v>18</v>
      </c>
      <c r="E29">
        <v>500</v>
      </c>
    </row>
    <row r="30" spans="1:5" x14ac:dyDescent="0.25">
      <c r="A30">
        <v>3922</v>
      </c>
      <c r="B30" t="s">
        <v>45</v>
      </c>
      <c r="C30" t="s">
        <v>46</v>
      </c>
      <c r="D30">
        <v>19</v>
      </c>
      <c r="E30">
        <v>500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9"/>
    </row>
    <row r="5" spans="2:10" ht="8.25" customHeight="1" x14ac:dyDescent="0.35">
      <c r="D5" s="209"/>
    </row>
    <row r="6" spans="2:10" ht="26.25" customHeight="1" x14ac:dyDescent="0.25"/>
    <row r="7" spans="2:10" ht="26.25" customHeight="1" x14ac:dyDescent="0.35">
      <c r="C7" s="209"/>
      <c r="D7" s="209"/>
      <c r="G7" s="209" t="s">
        <v>47</v>
      </c>
      <c r="H7" s="234">
        <v>44630.69669232639</v>
      </c>
      <c r="J7" s="210"/>
    </row>
    <row r="8" spans="2:10" ht="26.25" customHeight="1" x14ac:dyDescent="0.35">
      <c r="C8" s="209"/>
      <c r="D8" s="209"/>
    </row>
    <row r="9" spans="2:10" ht="21" customHeight="1" x14ac:dyDescent="0.35">
      <c r="B9" s="211" t="s">
        <v>48</v>
      </c>
      <c r="C9" s="212"/>
      <c r="D9" s="213" t="s">
        <v>67</v>
      </c>
      <c r="E9" s="211" t="s">
        <v>49</v>
      </c>
      <c r="F9" s="213" t="s">
        <v>76</v>
      </c>
      <c r="G9" s="211" t="s">
        <v>50</v>
      </c>
      <c r="H9" s="214"/>
      <c r="I9" s="211"/>
      <c r="J9" s="214"/>
    </row>
    <row r="10" spans="2:10" ht="21" customHeight="1" x14ac:dyDescent="0.25"/>
    <row r="11" spans="2:10" ht="21" customHeight="1" x14ac:dyDescent="0.25">
      <c r="B11" s="215" t="s">
        <v>51</v>
      </c>
      <c r="C11" s="215" t="s">
        <v>52</v>
      </c>
      <c r="D11" s="215" t="s">
        <v>53</v>
      </c>
      <c r="E11" s="215" t="s">
        <v>54</v>
      </c>
      <c r="F11" s="215" t="s">
        <v>55</v>
      </c>
      <c r="G11" s="215" t="s">
        <v>56</v>
      </c>
    </row>
    <row r="12" spans="2:10" ht="21" customHeight="1" x14ac:dyDescent="0.35">
      <c r="B12" s="216">
        <v>1</v>
      </c>
      <c r="C12" s="217">
        <v>2209</v>
      </c>
      <c r="D12" s="218" t="str">
        <f>IF(ISBLANK(C12),"",VLOOKUP(C12,Inscripcion!$A$1:$E$200,2,FALSE))</f>
        <v>Paula Melissa Gomez Calderon</v>
      </c>
      <c r="E12" s="219" t="str">
        <f>IF(ISBLANK(C12),"",VLOOKUP(C12,Inscripcion!$A$1:$E$200,3,FALSE))</f>
        <v>San Jose</v>
      </c>
      <c r="F12" s="219">
        <f>IF(ISBLANK(C12),"",VLOOKUP(C12,Inscripcion!$A$1:$E$200,4,FALSE))</f>
        <v>1</v>
      </c>
      <c r="G12" s="219">
        <f>IF(ISBLANK(C12),"",VLOOKUP(C12,Inscripcion!$A$1:$E$200,5,FALSE))</f>
        <v>500</v>
      </c>
    </row>
    <row r="13" spans="2:10" ht="21" customHeight="1" x14ac:dyDescent="0.35">
      <c r="B13" s="216">
        <v>2</v>
      </c>
      <c r="C13" s="217">
        <v>2378</v>
      </c>
      <c r="D13" s="218" t="str">
        <f>IF(ISBLANK(C13),"",VLOOKUP(C13,Inscripcion!$A$1:$E$200,2,FALSE))</f>
        <v>Joselyn Araya Sanabria</v>
      </c>
      <c r="E13" s="219" t="str">
        <f>IF(ISBLANK(C13),"",VLOOKUP(C13,Inscripcion!$A$1:$E$200,3,FALSE))</f>
        <v>CCDR Desamparados</v>
      </c>
      <c r="F13" s="219">
        <f>IF(ISBLANK(C13),"",VLOOKUP(C13,Inscripcion!$A$1:$E$200,4,FALSE))</f>
        <v>9</v>
      </c>
      <c r="G13" s="219">
        <f>IF(ISBLANK(C13),"",VLOOKUP(C13,Inscripcion!$A$1:$E$200,5,FALSE))</f>
        <v>500</v>
      </c>
    </row>
    <row r="14" spans="2:10" ht="21" customHeight="1" x14ac:dyDescent="0.35">
      <c r="B14" s="216">
        <v>3</v>
      </c>
      <c r="C14" s="217">
        <v>3922</v>
      </c>
      <c r="D14" s="218" t="str">
        <f>IF(ISBLANK(C14),"",VLOOKUP(C14,Inscripcion!$A$1:$E$200,2,FALSE))</f>
        <v>Amanda Lucia Castro Brenes</v>
      </c>
      <c r="E14" s="219" t="str">
        <f>IF(ISBLANK(C14),"",VLOOKUP(C14,Inscripcion!$A$1:$E$200,3,FALSE))</f>
        <v>Desamparados</v>
      </c>
      <c r="F14" s="219">
        <f>IF(ISBLANK(C14),"",VLOOKUP(C14,Inscripcion!$A$1:$E$200,4,FALSE))</f>
        <v>19</v>
      </c>
      <c r="G14" s="219">
        <f>IF(ISBLANK(C14),"",VLOOKUP(C14,Inscripcion!$A$1:$E$200,5,FALSE))</f>
        <v>500</v>
      </c>
    </row>
    <row r="15" spans="2:10" ht="21" customHeight="1" x14ac:dyDescent="0.25">
      <c r="F15" s="220" t="s">
        <v>57</v>
      </c>
      <c r="G15" s="220" t="s">
        <v>57</v>
      </c>
    </row>
    <row r="16" spans="2:10" ht="21" customHeight="1" x14ac:dyDescent="0.25"/>
    <row r="17" spans="2:10" ht="21" customHeight="1" x14ac:dyDescent="0.25">
      <c r="B17" s="221" t="s">
        <v>58</v>
      </c>
      <c r="C17" s="221"/>
      <c r="D17" s="221" t="s">
        <v>59</v>
      </c>
      <c r="E17" s="222" t="s">
        <v>60</v>
      </c>
      <c r="F17" s="221" t="s">
        <v>61</v>
      </c>
      <c r="G17" s="221" t="s">
        <v>62</v>
      </c>
      <c r="H17" s="223" t="s">
        <v>63</v>
      </c>
      <c r="I17" s="224"/>
    </row>
    <row r="18" spans="2:10" ht="21" customHeight="1" x14ac:dyDescent="0.25">
      <c r="B18" s="225">
        <v>1</v>
      </c>
      <c r="C18" s="226">
        <v>1</v>
      </c>
      <c r="D18" s="227" t="str">
        <f>D12</f>
        <v>Paula Melissa Gomez Calderon</v>
      </c>
      <c r="E18" s="228"/>
      <c r="F18" s="228"/>
      <c r="G18" s="228"/>
      <c r="H18" s="229"/>
      <c r="I18" s="224"/>
    </row>
    <row r="19" spans="2:10" ht="21" customHeight="1" x14ac:dyDescent="0.25">
      <c r="B19" s="230"/>
      <c r="C19" s="226">
        <v>3</v>
      </c>
      <c r="D19" s="227" t="str">
        <f>D14</f>
        <v>Amanda Lucia Castro Brenes</v>
      </c>
      <c r="E19" s="228"/>
      <c r="F19" s="228"/>
      <c r="G19" s="228"/>
      <c r="H19" s="231"/>
      <c r="I19" s="224"/>
    </row>
    <row r="20" spans="2:10" ht="21" customHeight="1" x14ac:dyDescent="0.25">
      <c r="B20" s="225">
        <v>2</v>
      </c>
      <c r="C20" s="228">
        <v>1</v>
      </c>
      <c r="D20" s="227" t="str">
        <f>D12</f>
        <v>Paula Melissa Gomez Calderon</v>
      </c>
      <c r="E20" s="228"/>
      <c r="F20" s="228"/>
      <c r="G20" s="228"/>
      <c r="H20" s="229"/>
      <c r="I20" s="224"/>
    </row>
    <row r="21" spans="2:10" ht="21" customHeight="1" x14ac:dyDescent="0.25">
      <c r="B21" s="230"/>
      <c r="C21" s="228">
        <v>2</v>
      </c>
      <c r="D21" s="227" t="str">
        <f>D13</f>
        <v>Joselyn Araya Sanabria</v>
      </c>
      <c r="E21" s="228"/>
      <c r="F21" s="228"/>
      <c r="G21" s="228"/>
      <c r="H21" s="231"/>
      <c r="I21" s="224"/>
    </row>
    <row r="22" spans="2:10" ht="21" customHeight="1" x14ac:dyDescent="0.25">
      <c r="B22" s="225">
        <v>3</v>
      </c>
      <c r="C22" s="228">
        <v>2</v>
      </c>
      <c r="D22" s="227" t="str">
        <f>D13</f>
        <v>Joselyn Araya Sanabria</v>
      </c>
      <c r="E22" s="228"/>
      <c r="F22" s="228"/>
      <c r="G22" s="228"/>
      <c r="H22" s="232"/>
      <c r="I22" s="224"/>
    </row>
    <row r="23" spans="2:10" ht="21" customHeight="1" x14ac:dyDescent="0.25">
      <c r="B23" s="230"/>
      <c r="C23" s="228">
        <v>3</v>
      </c>
      <c r="D23" s="227" t="str">
        <f>D14</f>
        <v>Amanda Lucia Castro Brenes</v>
      </c>
      <c r="E23" s="228"/>
      <c r="F23" s="228"/>
      <c r="G23" s="228"/>
      <c r="H23" s="231"/>
      <c r="I23" s="224"/>
    </row>
    <row r="24" spans="2:10" ht="21" customHeight="1" x14ac:dyDescent="0.25">
      <c r="B24" s="212"/>
      <c r="C24" s="212"/>
      <c r="D24" s="212"/>
      <c r="E24" s="212"/>
      <c r="F24" s="212"/>
      <c r="G24" s="212"/>
      <c r="H24" s="212"/>
      <c r="I24" s="212"/>
      <c r="J24" s="212"/>
    </row>
    <row r="25" spans="2:10" ht="21" customHeight="1" x14ac:dyDescent="0.25">
      <c r="B25" s="212"/>
      <c r="C25" s="212"/>
      <c r="D25" s="212"/>
      <c r="E25" s="212"/>
      <c r="F25" s="212"/>
      <c r="G25" s="212"/>
      <c r="H25" s="212"/>
      <c r="I25" s="212"/>
      <c r="J25" s="212"/>
    </row>
    <row r="26" spans="2:10" ht="21" customHeight="1" x14ac:dyDescent="0.25">
      <c r="B26" s="212"/>
      <c r="C26" s="212"/>
      <c r="D26" s="228" t="s">
        <v>64</v>
      </c>
      <c r="E26" s="212"/>
      <c r="F26" s="212"/>
      <c r="G26" s="212"/>
      <c r="H26" s="212"/>
      <c r="I26" s="212"/>
      <c r="J26" s="212"/>
    </row>
    <row r="27" spans="2:10" ht="21" customHeight="1" x14ac:dyDescent="0.25">
      <c r="D27" s="233" t="s">
        <v>65</v>
      </c>
      <c r="E27" s="212"/>
      <c r="F27" s="212"/>
    </row>
    <row r="28" spans="2:10" ht="21" customHeight="1" x14ac:dyDescent="0.25">
      <c r="D28" s="233" t="s">
        <v>66</v>
      </c>
      <c r="E28" s="212"/>
      <c r="F28" s="21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235" t="s">
        <v>77</v>
      </c>
      <c r="B1" s="235" t="s">
        <v>78</v>
      </c>
    </row>
    <row r="2" spans="1:4" ht="15" customHeight="1" x14ac:dyDescent="0.25">
      <c r="A2" t="s">
        <v>79</v>
      </c>
      <c r="B2" s="235">
        <v>1</v>
      </c>
    </row>
    <row r="3" spans="1:4" ht="15" customHeight="1" x14ac:dyDescent="0.25">
      <c r="A3" t="s">
        <v>80</v>
      </c>
      <c r="B3" s="235">
        <v>2</v>
      </c>
      <c r="D3" s="236"/>
    </row>
    <row r="4" spans="1:4" ht="15" customHeight="1" x14ac:dyDescent="0.25">
      <c r="A4" t="s">
        <v>81</v>
      </c>
      <c r="B4" s="235">
        <v>3</v>
      </c>
    </row>
    <row r="5" spans="1:4" ht="15" customHeight="1" x14ac:dyDescent="0.25">
      <c r="A5" t="s">
        <v>82</v>
      </c>
      <c r="B5" s="235">
        <v>4</v>
      </c>
    </row>
    <row r="6" spans="1:4" ht="15" customHeight="1" x14ac:dyDescent="0.25">
      <c r="A6" t="s">
        <v>83</v>
      </c>
      <c r="B6" s="235">
        <v>5</v>
      </c>
    </row>
    <row r="7" spans="1:4" ht="15" customHeight="1" x14ac:dyDescent="0.25">
      <c r="A7" t="s">
        <v>80</v>
      </c>
      <c r="B7" s="235">
        <v>6</v>
      </c>
    </row>
    <row r="8" spans="1:4" ht="15" customHeight="1" x14ac:dyDescent="0.25">
      <c r="A8" t="s">
        <v>80</v>
      </c>
      <c r="B8" s="235">
        <v>7</v>
      </c>
    </row>
    <row r="9" spans="1:4" ht="15" customHeight="1" x14ac:dyDescent="0.25">
      <c r="A9" t="s">
        <v>84</v>
      </c>
      <c r="B9" s="235">
        <v>8</v>
      </c>
    </row>
    <row r="10" spans="1:4" ht="15" customHeight="1" x14ac:dyDescent="0.25">
      <c r="A10" t="s">
        <v>85</v>
      </c>
      <c r="B10" s="235">
        <v>9</v>
      </c>
    </row>
    <row r="11" spans="1:4" ht="15" customHeight="1" x14ac:dyDescent="0.25">
      <c r="A11" t="s">
        <v>80</v>
      </c>
      <c r="B11" s="235">
        <v>10</v>
      </c>
    </row>
    <row r="12" spans="1:4" ht="15" customHeight="1" x14ac:dyDescent="0.25">
      <c r="A12" t="s">
        <v>80</v>
      </c>
      <c r="B12" s="235">
        <v>11</v>
      </c>
    </row>
    <row r="13" spans="1:4" ht="15" customHeight="1" x14ac:dyDescent="0.25">
      <c r="A13" t="s">
        <v>86</v>
      </c>
      <c r="B13" s="235">
        <v>12</v>
      </c>
    </row>
    <row r="14" spans="1:4" ht="15" customHeight="1" x14ac:dyDescent="0.25">
      <c r="A14" t="s">
        <v>87</v>
      </c>
      <c r="B14" s="235">
        <v>13</v>
      </c>
    </row>
    <row r="15" spans="1:4" ht="15" customHeight="1" x14ac:dyDescent="0.25">
      <c r="A15" t="s">
        <v>80</v>
      </c>
      <c r="B15" s="235">
        <v>14</v>
      </c>
    </row>
    <row r="16" spans="1:4" ht="15" customHeight="1" x14ac:dyDescent="0.25">
      <c r="A16" t="s">
        <v>80</v>
      </c>
      <c r="B16" s="235">
        <v>15</v>
      </c>
    </row>
    <row r="17" spans="1:2" ht="15" customHeight="1" x14ac:dyDescent="0.25">
      <c r="A17" t="s">
        <v>88</v>
      </c>
      <c r="B17" s="235">
        <v>16</v>
      </c>
    </row>
    <row r="18" spans="1:2" ht="15" customHeight="1" x14ac:dyDescent="0.25">
      <c r="A18" t="s">
        <v>89</v>
      </c>
      <c r="B18" s="235">
        <v>17</v>
      </c>
    </row>
    <row r="19" spans="1:2" ht="15" customHeight="1" x14ac:dyDescent="0.25">
      <c r="A19" t="s">
        <v>80</v>
      </c>
      <c r="B19" s="235">
        <v>18</v>
      </c>
    </row>
    <row r="20" spans="1:2" ht="15" customHeight="1" x14ac:dyDescent="0.25">
      <c r="A20" t="s">
        <v>80</v>
      </c>
      <c r="B20" s="235">
        <v>19</v>
      </c>
    </row>
    <row r="21" spans="1:2" ht="15" customHeight="1" x14ac:dyDescent="0.25">
      <c r="A21" t="s">
        <v>90</v>
      </c>
      <c r="B21" s="235">
        <v>20</v>
      </c>
    </row>
    <row r="22" spans="1:2" ht="15" customHeight="1" x14ac:dyDescent="0.25">
      <c r="A22" t="s">
        <v>91</v>
      </c>
      <c r="B22" s="235">
        <v>21</v>
      </c>
    </row>
    <row r="23" spans="1:2" ht="15" customHeight="1" x14ac:dyDescent="0.25">
      <c r="A23" t="s">
        <v>80</v>
      </c>
      <c r="B23" s="235">
        <v>22</v>
      </c>
    </row>
    <row r="24" spans="1:2" ht="15" customHeight="1" x14ac:dyDescent="0.25">
      <c r="A24" t="s">
        <v>80</v>
      </c>
      <c r="B24" s="235">
        <v>23</v>
      </c>
    </row>
    <row r="25" spans="1:2" ht="15" customHeight="1" x14ac:dyDescent="0.25">
      <c r="A25" t="s">
        <v>92</v>
      </c>
      <c r="B25" s="235">
        <v>24</v>
      </c>
    </row>
    <row r="26" spans="1:2" ht="15" customHeight="1" x14ac:dyDescent="0.25">
      <c r="A26" t="s">
        <v>93</v>
      </c>
      <c r="B26" s="235">
        <v>25</v>
      </c>
    </row>
    <row r="27" spans="1:2" ht="15" customHeight="1" x14ac:dyDescent="0.25">
      <c r="A27" t="s">
        <v>80</v>
      </c>
      <c r="B27" s="235">
        <v>26</v>
      </c>
    </row>
    <row r="28" spans="1:2" ht="15" customHeight="1" x14ac:dyDescent="0.25">
      <c r="A28" t="s">
        <v>80</v>
      </c>
      <c r="B28" s="235">
        <v>27</v>
      </c>
    </row>
    <row r="29" spans="1:2" ht="15" customHeight="1" x14ac:dyDescent="0.25">
      <c r="A29" t="s">
        <v>94</v>
      </c>
      <c r="B29" s="235">
        <v>28</v>
      </c>
    </row>
    <row r="30" spans="1:2" ht="15" customHeight="1" x14ac:dyDescent="0.25">
      <c r="A30" t="s">
        <v>95</v>
      </c>
      <c r="B30" s="235">
        <v>29</v>
      </c>
    </row>
    <row r="31" spans="1:2" ht="15" customHeight="1" x14ac:dyDescent="0.25">
      <c r="A31" t="s">
        <v>96</v>
      </c>
      <c r="B31" s="235">
        <v>30</v>
      </c>
    </row>
    <row r="32" spans="1:2" ht="15" customHeight="1" x14ac:dyDescent="0.25">
      <c r="A32" t="s">
        <v>80</v>
      </c>
      <c r="B32" s="235">
        <v>31</v>
      </c>
    </row>
    <row r="33" spans="1:2" ht="15" customHeight="1" x14ac:dyDescent="0.25">
      <c r="A33" t="s">
        <v>97</v>
      </c>
      <c r="B33" s="235">
        <v>32</v>
      </c>
    </row>
    <row r="34" spans="1:2" ht="15" customHeight="1" x14ac:dyDescent="0.25">
      <c r="B34" s="235">
        <v>33</v>
      </c>
    </row>
    <row r="35" spans="1:2" ht="15" customHeight="1" x14ac:dyDescent="0.25">
      <c r="B35" s="235">
        <v>34</v>
      </c>
    </row>
    <row r="36" spans="1:2" ht="15" customHeight="1" x14ac:dyDescent="0.25">
      <c r="B36" s="235">
        <v>35</v>
      </c>
    </row>
    <row r="37" spans="1:2" ht="15" customHeight="1" x14ac:dyDescent="0.25">
      <c r="B37" s="235">
        <v>36</v>
      </c>
    </row>
    <row r="38" spans="1:2" ht="15" customHeight="1" x14ac:dyDescent="0.25">
      <c r="B38" s="235">
        <v>37</v>
      </c>
    </row>
    <row r="39" spans="1:2" ht="15" customHeight="1" x14ac:dyDescent="0.25">
      <c r="B39" s="235">
        <v>38</v>
      </c>
    </row>
    <row r="40" spans="1:2" ht="15" customHeight="1" x14ac:dyDescent="0.25">
      <c r="B40" s="235">
        <v>39</v>
      </c>
    </row>
    <row r="41" spans="1:2" ht="15" customHeight="1" x14ac:dyDescent="0.25">
      <c r="B41" s="235">
        <v>40</v>
      </c>
    </row>
    <row r="42" spans="1:2" ht="15" customHeight="1" x14ac:dyDescent="0.25">
      <c r="B42" s="235">
        <v>41</v>
      </c>
    </row>
    <row r="43" spans="1:2" ht="15" customHeight="1" x14ac:dyDescent="0.25">
      <c r="B43" s="235">
        <v>42</v>
      </c>
    </row>
    <row r="44" spans="1:2" ht="15" customHeight="1" x14ac:dyDescent="0.25">
      <c r="B44" s="235">
        <v>43</v>
      </c>
    </row>
    <row r="45" spans="1:2" ht="15" customHeight="1" x14ac:dyDescent="0.25">
      <c r="B45" s="235">
        <v>44</v>
      </c>
    </row>
    <row r="46" spans="1:2" ht="15" customHeight="1" x14ac:dyDescent="0.25">
      <c r="B46" s="235">
        <v>45</v>
      </c>
    </row>
    <row r="47" spans="1:2" ht="15" customHeight="1" x14ac:dyDescent="0.25">
      <c r="B47" s="235">
        <v>46</v>
      </c>
    </row>
    <row r="48" spans="1:2" ht="15" customHeight="1" x14ac:dyDescent="0.25">
      <c r="B48" s="235">
        <v>47</v>
      </c>
    </row>
    <row r="49" spans="2:2" ht="15" customHeight="1" x14ac:dyDescent="0.25">
      <c r="B49" s="235">
        <v>48</v>
      </c>
    </row>
    <row r="50" spans="2:2" ht="15" customHeight="1" x14ac:dyDescent="0.25">
      <c r="B50" s="235">
        <v>49</v>
      </c>
    </row>
    <row r="51" spans="2:2" ht="15" customHeight="1" x14ac:dyDescent="0.25">
      <c r="B51" s="235">
        <v>50</v>
      </c>
    </row>
    <row r="52" spans="2:2" ht="15" customHeight="1" x14ac:dyDescent="0.25">
      <c r="B52" s="235">
        <v>51</v>
      </c>
    </row>
    <row r="53" spans="2:2" ht="15" customHeight="1" x14ac:dyDescent="0.25">
      <c r="B53" s="235">
        <v>52</v>
      </c>
    </row>
    <row r="54" spans="2:2" ht="15" customHeight="1" x14ac:dyDescent="0.25">
      <c r="B54" s="235">
        <v>53</v>
      </c>
    </row>
    <row r="55" spans="2:2" ht="15" customHeight="1" x14ac:dyDescent="0.25">
      <c r="B55" s="235">
        <v>54</v>
      </c>
    </row>
    <row r="56" spans="2:2" ht="15" customHeight="1" x14ac:dyDescent="0.25">
      <c r="B56" s="235">
        <v>55</v>
      </c>
    </row>
    <row r="57" spans="2:2" ht="15" customHeight="1" x14ac:dyDescent="0.25">
      <c r="B57" s="235">
        <v>56</v>
      </c>
    </row>
    <row r="58" spans="2:2" ht="15" customHeight="1" x14ac:dyDescent="0.25">
      <c r="B58" s="235">
        <v>57</v>
      </c>
    </row>
    <row r="59" spans="2:2" ht="15" customHeight="1" x14ac:dyDescent="0.25">
      <c r="B59" s="235">
        <v>58</v>
      </c>
    </row>
    <row r="60" spans="2:2" ht="15" customHeight="1" x14ac:dyDescent="0.25">
      <c r="B60" s="235">
        <v>59</v>
      </c>
    </row>
    <row r="61" spans="2:2" ht="15" customHeight="1" x14ac:dyDescent="0.25">
      <c r="B61" s="235">
        <v>60</v>
      </c>
    </row>
    <row r="62" spans="2:2" ht="15" customHeight="1" x14ac:dyDescent="0.25">
      <c r="B62" s="235">
        <v>61</v>
      </c>
    </row>
    <row r="63" spans="2:2" ht="15" customHeight="1" x14ac:dyDescent="0.25">
      <c r="B63" s="235">
        <v>62</v>
      </c>
    </row>
    <row r="64" spans="2:2" ht="15" customHeight="1" x14ac:dyDescent="0.25">
      <c r="B64" s="235">
        <v>63</v>
      </c>
    </row>
    <row r="65" spans="2:2" ht="15" customHeight="1" x14ac:dyDescent="0.25">
      <c r="B65" s="235">
        <v>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Y74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237"/>
      <c r="H1" s="237"/>
      <c r="I1" s="237"/>
      <c r="J1" s="237"/>
      <c r="K1" s="237"/>
      <c r="L1" s="237"/>
      <c r="M1" s="237"/>
      <c r="N1" s="237"/>
      <c r="O1" s="237"/>
      <c r="Y1" s="238"/>
    </row>
    <row r="2" spans="2:25" ht="12" customHeight="1" x14ac:dyDescent="0.25">
      <c r="G2" s="237"/>
      <c r="H2" s="237"/>
      <c r="I2" s="237"/>
      <c r="J2" s="237"/>
      <c r="K2" s="237"/>
      <c r="L2" s="237"/>
      <c r="M2" s="237"/>
      <c r="N2" s="237"/>
      <c r="O2" s="237"/>
    </row>
    <row r="3" spans="2:25" ht="12" customHeight="1" x14ac:dyDescent="0.25">
      <c r="G3" s="237"/>
      <c r="H3" s="237"/>
      <c r="I3" s="237"/>
      <c r="J3" s="237"/>
      <c r="K3" s="237"/>
      <c r="L3" s="237"/>
      <c r="M3" s="237"/>
      <c r="N3" s="237"/>
      <c r="O3" s="237"/>
    </row>
    <row r="4" spans="2:25" ht="12" customHeight="1" x14ac:dyDescent="0.25">
      <c r="G4" s="237"/>
      <c r="H4" s="237"/>
      <c r="I4" s="237"/>
      <c r="J4" s="237"/>
      <c r="K4" s="237"/>
      <c r="L4" s="237"/>
      <c r="M4" s="237"/>
      <c r="N4" s="237"/>
      <c r="O4" s="237"/>
    </row>
    <row r="5" spans="2:25" ht="23.25" customHeight="1" x14ac:dyDescent="0.25">
      <c r="B5" s="314" t="s">
        <v>98</v>
      </c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6"/>
    </row>
    <row r="6" spans="2:25" ht="23.25" customHeight="1" x14ac:dyDescent="0.25">
      <c r="B6" s="317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9"/>
    </row>
    <row r="7" spans="2:25" ht="12" customHeight="1" x14ac:dyDescent="0.25">
      <c r="G7" s="237"/>
      <c r="H7" s="237"/>
      <c r="I7" s="237"/>
      <c r="J7" s="237"/>
      <c r="K7" s="237"/>
      <c r="L7" s="237"/>
      <c r="M7" s="237"/>
      <c r="N7" s="237"/>
      <c r="O7" s="237"/>
      <c r="S7" s="320" t="s">
        <v>99</v>
      </c>
      <c r="T7" s="321"/>
      <c r="U7" s="321"/>
      <c r="V7" s="321"/>
      <c r="W7" s="321"/>
      <c r="X7" s="322"/>
    </row>
    <row r="8" spans="2:25" ht="12" customHeight="1" x14ac:dyDescent="0.25">
      <c r="B8" s="239" t="s">
        <v>100</v>
      </c>
      <c r="C8" s="240">
        <v>1</v>
      </c>
      <c r="D8" s="241" t="str">
        <f t="shared" ref="D8:D39" si="0">VLOOKUP(C8,$V$8:$X$200,2,FALSE)</f>
        <v>-</v>
      </c>
      <c r="E8" s="242" t="str">
        <f>IF(ISBLANK(D8),"",IF(EXACT(D8,"-"),"BYE",VLOOKUP(D8,Inscripcion!$A$1:$E$200,2,FALSE)))</f>
        <v>BYE</v>
      </c>
      <c r="F8" s="243" t="str">
        <f>IF(EXACT(D8,"-"),"",VLOOKUP(D8,Inscripcion!$A$1:$E$200,3,FALSE))</f>
        <v/>
      </c>
      <c r="G8" s="244"/>
      <c r="H8" s="244"/>
      <c r="I8" s="244"/>
      <c r="J8" s="244"/>
      <c r="K8" s="244"/>
      <c r="L8" s="244"/>
      <c r="M8" s="237"/>
      <c r="P8" s="245" t="s">
        <v>101</v>
      </c>
      <c r="Q8" s="246">
        <v>1</v>
      </c>
      <c r="R8" s="247" t="s">
        <v>79</v>
      </c>
      <c r="S8" s="248"/>
      <c r="T8" s="249" t="str">
        <f>IF(ISBLANK(S8),"",VLOOKUP(S8,Inscripcion!$A$1:$E$200,2,FALSE))</f>
        <v/>
      </c>
      <c r="U8" s="243" t="str">
        <f>IF(ISBLANK(S8),"",VLOOKUP(S8,Inscripcion!$A$1:$E$200,3,FALSE))</f>
        <v/>
      </c>
      <c r="V8" s="250">
        <f>VLOOKUP(R8,Rifa!$A$1:$C$100,2,FALSE)</f>
        <v>1</v>
      </c>
      <c r="W8" s="251" t="str">
        <f>IF(ISBLANK(S8), "-", S8)</f>
        <v>-</v>
      </c>
      <c r="X8" s="252" t="str">
        <f t="shared" ref="X8:X23" si="1">IF(V8=0,0,IF(V8&lt;17,"UP","DO"))</f>
        <v>UP</v>
      </c>
    </row>
    <row r="9" spans="2:25" ht="12" customHeight="1" x14ac:dyDescent="0.25">
      <c r="B9" s="253"/>
      <c r="C9" s="240">
        <v>2</v>
      </c>
      <c r="D9" s="241" t="str">
        <f t="shared" si="0"/>
        <v>-</v>
      </c>
      <c r="E9" s="242" t="str">
        <f>IF(ISBLANK(D9),"",IF(EXACT(D9,"-"),"BYE",VLOOKUP(D9,Inscripcion!$A$1:$E$200,2,FALSE)))</f>
        <v>BYE</v>
      </c>
      <c r="F9" s="243" t="str">
        <f>IF(EXACT(D9,"-"),"",VLOOKUP(D9,Inscripcion!$A$1:$E$200,3,FALSE))</f>
        <v/>
      </c>
      <c r="G9" s="254"/>
      <c r="H9" s="244"/>
      <c r="I9" s="244"/>
      <c r="J9" s="244"/>
      <c r="K9" s="244"/>
      <c r="L9" s="244"/>
      <c r="M9" s="237"/>
      <c r="P9" s="255" t="s">
        <v>101</v>
      </c>
      <c r="Q9" s="256">
        <v>2</v>
      </c>
      <c r="R9" s="257" t="s">
        <v>97</v>
      </c>
      <c r="S9" s="258"/>
      <c r="T9" s="249" t="str">
        <f>IF(ISBLANK(S9),"",VLOOKUP(S9,Inscripcion!$A$1:$E$200,2,FALSE))</f>
        <v/>
      </c>
      <c r="U9" s="243" t="str">
        <f>IF(ISBLANK(S9),"",VLOOKUP(S9,Inscripcion!$A$1:$E$200,3,FALSE))</f>
        <v/>
      </c>
      <c r="V9" s="250">
        <f>VLOOKUP(R9,Rifa!$A$1:$C$100,2,FALSE)</f>
        <v>32</v>
      </c>
      <c r="W9" s="251" t="str">
        <f t="shared" ref="W9:W23" si="2">IF(ISBLANK(S9),"-",S9)</f>
        <v>-</v>
      </c>
      <c r="X9" s="259" t="str">
        <f t="shared" si="1"/>
        <v>DO</v>
      </c>
    </row>
    <row r="10" spans="2:25" ht="12" customHeight="1" x14ac:dyDescent="0.25">
      <c r="B10" s="260" t="s">
        <v>102</v>
      </c>
      <c r="C10" s="240">
        <v>3</v>
      </c>
      <c r="D10" s="241" t="str">
        <f t="shared" si="0"/>
        <v>-</v>
      </c>
      <c r="E10" s="249" t="str">
        <f>IF(ISBLANK(D10),"",IF(EXACT(D10,"-"),"BYE",VLOOKUP(D10,Inscripcion!$A$1:$E$200,2,FALSE)))</f>
        <v>BYE</v>
      </c>
      <c r="F10" s="243" t="str">
        <f>IF(EXACT(D10,"-"),"",VLOOKUP(D10,Inscripcion!$A$1:$E$200,3,FALSE))</f>
        <v/>
      </c>
      <c r="G10" s="261"/>
      <c r="H10" s="262"/>
      <c r="I10" s="244"/>
      <c r="J10" s="244"/>
      <c r="K10" s="244"/>
      <c r="L10" s="244"/>
      <c r="M10" s="237"/>
      <c r="N10" s="237"/>
      <c r="O10" s="237"/>
      <c r="P10" s="263" t="s">
        <v>101</v>
      </c>
      <c r="Q10" s="264">
        <v>3</v>
      </c>
      <c r="R10" s="265" t="s">
        <v>88</v>
      </c>
      <c r="S10" s="258"/>
      <c r="T10" s="249" t="str">
        <f>IF(ISBLANK(S10),"",VLOOKUP(S10,Inscripcion!$A$1:$E$200,2,FALSE))</f>
        <v/>
      </c>
      <c r="U10" s="243" t="str">
        <f>IF(ISBLANK(S10),"",VLOOKUP(S10,Inscripcion!$A$1:$E$200,3,FALSE))</f>
        <v/>
      </c>
      <c r="V10" s="250">
        <f>VLOOKUP(R10,Rifa!$A$1:$C$100,2,FALSE)</f>
        <v>16</v>
      </c>
      <c r="W10" s="251" t="str">
        <f t="shared" si="2"/>
        <v>-</v>
      </c>
      <c r="X10" s="259" t="str">
        <f t="shared" si="1"/>
        <v>UP</v>
      </c>
      <c r="Y10" s="266"/>
    </row>
    <row r="11" spans="2:25" ht="12" customHeight="1" x14ac:dyDescent="0.25">
      <c r="B11" s="267" t="s">
        <v>103</v>
      </c>
      <c r="C11" s="268">
        <v>4</v>
      </c>
      <c r="D11" s="269" t="str">
        <f t="shared" si="0"/>
        <v>-</v>
      </c>
      <c r="E11" s="270" t="str">
        <f>IF(ISBLANK(D11),"",IF(EXACT(D11,"-"),"BYE",VLOOKUP(D11,Inscripcion!$A$1:$E$200,2,FALSE)))</f>
        <v>BYE</v>
      </c>
      <c r="F11" s="271" t="str">
        <f>IF(EXACT(D11,"-"),"",VLOOKUP(D11,Inscripcion!$A$1:$E$200,3,FALSE))</f>
        <v/>
      </c>
      <c r="G11" s="244"/>
      <c r="H11" s="272"/>
      <c r="I11" s="244"/>
      <c r="J11" s="244"/>
      <c r="K11" s="244"/>
      <c r="L11" s="244"/>
      <c r="M11" s="237"/>
      <c r="N11" s="237"/>
      <c r="O11" s="237"/>
      <c r="P11" s="263" t="s">
        <v>101</v>
      </c>
      <c r="Q11" s="264">
        <v>4</v>
      </c>
      <c r="R11" s="265" t="s">
        <v>89</v>
      </c>
      <c r="S11" s="258"/>
      <c r="T11" s="249" t="str">
        <f>IF(ISBLANK(S11),"",VLOOKUP(S11,Inscripcion!$A$1:$E$200,2,FALSE))</f>
        <v/>
      </c>
      <c r="U11" s="243" t="str">
        <f>IF(ISBLANK(S11),"",VLOOKUP(S11,Inscripcion!$A$1:$E$200,3,FALSE))</f>
        <v/>
      </c>
      <c r="V11" s="250">
        <f>VLOOKUP(R11,Rifa!$A$1:$C$100,2,FALSE)</f>
        <v>17</v>
      </c>
      <c r="W11" s="251" t="str">
        <f t="shared" si="2"/>
        <v>-</v>
      </c>
      <c r="X11" s="259" t="str">
        <f t="shared" si="1"/>
        <v>DO</v>
      </c>
      <c r="Y11" s="266"/>
    </row>
    <row r="12" spans="2:25" ht="12" customHeight="1" x14ac:dyDescent="0.25">
      <c r="B12" s="273" t="s">
        <v>103</v>
      </c>
      <c r="C12" s="274">
        <v>5</v>
      </c>
      <c r="D12" s="275" t="str">
        <f t="shared" si="0"/>
        <v>-</v>
      </c>
      <c r="E12" s="276" t="str">
        <f>IF(ISBLANK(D12),"",IF(EXACT(D12,"-"),"BYE",VLOOKUP(D12,Inscripcion!$A$1:$E$200,2,FALSE)))</f>
        <v>BYE</v>
      </c>
      <c r="F12" s="277" t="str">
        <f>IF(EXACT(D12,"-"),"",VLOOKUP(D12,Inscripcion!$A$1:$E$200,3,FALSE))</f>
        <v/>
      </c>
      <c r="G12" s="244"/>
      <c r="H12" s="272"/>
      <c r="I12" s="262"/>
      <c r="J12" s="244"/>
      <c r="K12" s="244"/>
      <c r="L12" s="244"/>
      <c r="M12" s="237"/>
      <c r="N12" s="237"/>
      <c r="O12" s="237"/>
      <c r="P12" s="278" t="s">
        <v>101</v>
      </c>
      <c r="Q12" s="279">
        <v>5</v>
      </c>
      <c r="R12" s="280" t="s">
        <v>84</v>
      </c>
      <c r="S12" s="258"/>
      <c r="T12" s="249" t="str">
        <f>IF(ISBLANK(S12),"",VLOOKUP(S12,Inscripcion!$A$1:$E$200,2,FALSE))</f>
        <v/>
      </c>
      <c r="U12" s="243" t="str">
        <f>IF(ISBLANK(S12),"",VLOOKUP(S12,Inscripcion!$A$1:$E$200,3,FALSE))</f>
        <v/>
      </c>
      <c r="V12" s="250">
        <f>VLOOKUP(R12,Rifa!$A$1:$C$100,2,FALSE)</f>
        <v>8</v>
      </c>
      <c r="W12" s="251" t="str">
        <f t="shared" si="2"/>
        <v>-</v>
      </c>
      <c r="X12" s="259" t="str">
        <f t="shared" si="1"/>
        <v>UP</v>
      </c>
      <c r="Y12" s="266"/>
    </row>
    <row r="13" spans="2:25" ht="12" customHeight="1" x14ac:dyDescent="0.25">
      <c r="B13" s="260" t="s">
        <v>102</v>
      </c>
      <c r="C13" s="240">
        <v>6</v>
      </c>
      <c r="D13" s="241" t="str">
        <f t="shared" si="0"/>
        <v>-</v>
      </c>
      <c r="E13" s="242" t="str">
        <f>IF(ISBLANK(D13),"",IF(EXACT(D13,"-"),"BYE",VLOOKUP(D13,Inscripcion!$A$1:$E$200,2,FALSE)))</f>
        <v>BYE</v>
      </c>
      <c r="F13" s="243" t="str">
        <f>IF(EXACT(D13,"-"),"",VLOOKUP(D13,Inscripcion!$A$1:$E$200,3,FALSE))</f>
        <v/>
      </c>
      <c r="G13" s="254"/>
      <c r="H13" s="281"/>
      <c r="I13" s="272"/>
      <c r="J13" s="244"/>
      <c r="K13" s="244"/>
      <c r="L13" s="244"/>
      <c r="M13" s="237"/>
      <c r="N13" s="237"/>
      <c r="O13" s="237"/>
      <c r="P13" s="278" t="s">
        <v>101</v>
      </c>
      <c r="Q13" s="279">
        <v>6</v>
      </c>
      <c r="R13" s="280" t="s">
        <v>85</v>
      </c>
      <c r="S13" s="258"/>
      <c r="T13" s="249" t="str">
        <f>IF(ISBLANK(S13),"",VLOOKUP(S13,Inscripcion!$A$1:$E$200,2,FALSE))</f>
        <v/>
      </c>
      <c r="U13" s="243" t="str">
        <f>IF(ISBLANK(S13),"",VLOOKUP(S13,Inscripcion!$A$1:$E$200,3,FALSE))</f>
        <v/>
      </c>
      <c r="V13" s="250">
        <f>VLOOKUP(R13,Rifa!$A$1:$C$100,2,FALSE)</f>
        <v>9</v>
      </c>
      <c r="W13" s="251" t="str">
        <f t="shared" si="2"/>
        <v>-</v>
      </c>
      <c r="X13" s="259" t="str">
        <f t="shared" si="1"/>
        <v>UP</v>
      </c>
      <c r="Y13" s="266"/>
    </row>
    <row r="14" spans="2:25" ht="12" customHeight="1" x14ac:dyDescent="0.25">
      <c r="B14" s="260" t="s">
        <v>102</v>
      </c>
      <c r="C14" s="240">
        <v>7</v>
      </c>
      <c r="D14" s="241" t="str">
        <f t="shared" si="0"/>
        <v>-</v>
      </c>
      <c r="E14" s="249" t="str">
        <f>IF(ISBLANK(D14),"",IF(EXACT(D14,"-"),"BYE",VLOOKUP(D14,Inscripcion!$A$1:$E$200,2,FALSE)))</f>
        <v>BYE</v>
      </c>
      <c r="F14" s="243" t="str">
        <f>IF(EXACT(D14,"-"),"",VLOOKUP(D14,Inscripcion!$A$1:$E$200,3,FALSE))</f>
        <v/>
      </c>
      <c r="G14" s="261"/>
      <c r="H14" s="244"/>
      <c r="I14" s="272"/>
      <c r="J14" s="244"/>
      <c r="K14" s="244"/>
      <c r="L14" s="244"/>
      <c r="M14" s="237"/>
      <c r="N14" s="237"/>
      <c r="O14" s="237"/>
      <c r="P14" s="278" t="s">
        <v>101</v>
      </c>
      <c r="Q14" s="279">
        <v>7</v>
      </c>
      <c r="R14" s="280" t="s">
        <v>93</v>
      </c>
      <c r="S14" s="258"/>
      <c r="T14" s="249" t="str">
        <f>IF(ISBLANK(S14),"",VLOOKUP(S14,Inscripcion!$A$1:$E$200,2,FALSE))</f>
        <v/>
      </c>
      <c r="U14" s="243" t="str">
        <f>IF(ISBLANK(S14),"",VLOOKUP(S14,Inscripcion!$A$1:$E$200,3,FALSE))</f>
        <v/>
      </c>
      <c r="V14" s="250">
        <f>VLOOKUP(R14,Rifa!$A$1:$C$100,2,FALSE)</f>
        <v>25</v>
      </c>
      <c r="W14" s="251" t="str">
        <f t="shared" si="2"/>
        <v>-</v>
      </c>
      <c r="X14" s="259" t="str">
        <f t="shared" si="1"/>
        <v>DO</v>
      </c>
      <c r="Y14" s="266"/>
    </row>
    <row r="15" spans="2:25" ht="12" customHeight="1" x14ac:dyDescent="0.25">
      <c r="B15" s="282" t="s">
        <v>104</v>
      </c>
      <c r="C15" s="283">
        <v>8</v>
      </c>
      <c r="D15" s="284" t="str">
        <f t="shared" si="0"/>
        <v>-</v>
      </c>
      <c r="E15" s="285" t="str">
        <f>IF(ISBLANK(D15),"",IF(EXACT(D15,"-"),"BYE",VLOOKUP(D15,Inscripcion!$A$1:$E$200,2,FALSE)))</f>
        <v>BYE</v>
      </c>
      <c r="F15" s="286" t="str">
        <f>IF(EXACT(D15,"-"),"",VLOOKUP(D15,Inscripcion!$A$1:$E$200,3,FALSE))</f>
        <v/>
      </c>
      <c r="G15" s="244"/>
      <c r="H15" s="244"/>
      <c r="I15" s="272"/>
      <c r="J15" s="244"/>
      <c r="K15" s="244"/>
      <c r="L15" s="244"/>
      <c r="M15" s="237"/>
      <c r="N15" s="237"/>
      <c r="O15" s="237"/>
      <c r="P15" s="278" t="s">
        <v>101</v>
      </c>
      <c r="Q15" s="279">
        <v>8</v>
      </c>
      <c r="R15" s="280" t="s">
        <v>92</v>
      </c>
      <c r="S15" s="258"/>
      <c r="T15" s="249" t="str">
        <f>IF(ISBLANK(S15),"",VLOOKUP(S15,Inscripcion!$A$1:$E$200,2,FALSE))</f>
        <v/>
      </c>
      <c r="U15" s="243" t="str">
        <f>IF(ISBLANK(S15),"",VLOOKUP(S15,Inscripcion!$A$1:$E$200,3,FALSE))</f>
        <v/>
      </c>
      <c r="V15" s="250">
        <f>VLOOKUP(R15,Rifa!$A$1:$C$100,2,FALSE)</f>
        <v>24</v>
      </c>
      <c r="W15" s="251" t="str">
        <f t="shared" si="2"/>
        <v>-</v>
      </c>
      <c r="X15" s="259" t="str">
        <f t="shared" si="1"/>
        <v>DO</v>
      </c>
      <c r="Y15" s="266"/>
    </row>
    <row r="16" spans="2:25" ht="12" customHeight="1" x14ac:dyDescent="0.25">
      <c r="B16" s="287" t="s">
        <v>104</v>
      </c>
      <c r="C16" s="274">
        <v>9</v>
      </c>
      <c r="D16" s="275" t="str">
        <f t="shared" si="0"/>
        <v>-</v>
      </c>
      <c r="E16" s="276" t="str">
        <f>IF(ISBLANK(D16),"",IF(EXACT(D16,"-"),"BYE",VLOOKUP(D16,Inscripcion!$A$1:$E$200,2,FALSE)))</f>
        <v>BYE</v>
      </c>
      <c r="F16" s="277" t="str">
        <f>IF(EXACT(D16,"-"),"",VLOOKUP(D16,Inscripcion!$A$1:$E$200,3,FALSE))</f>
        <v/>
      </c>
      <c r="G16" s="244"/>
      <c r="H16" s="244"/>
      <c r="I16" s="272"/>
      <c r="J16" s="262"/>
      <c r="K16" s="244"/>
      <c r="L16" s="244"/>
      <c r="M16" s="237"/>
      <c r="N16" s="237"/>
      <c r="O16" s="237"/>
      <c r="P16" s="288" t="s">
        <v>101</v>
      </c>
      <c r="Q16" s="289">
        <v>9</v>
      </c>
      <c r="R16" s="290" t="s">
        <v>94</v>
      </c>
      <c r="S16" s="258"/>
      <c r="T16" s="249" t="str">
        <f>IF(ISBLANK(S16),"",VLOOKUP(S16,Inscripcion!$A$1:$E$200,2,FALSE))</f>
        <v/>
      </c>
      <c r="U16" s="243" t="str">
        <f>IF(ISBLANK(S16),"",VLOOKUP(S16,Inscripcion!$A$1:$E$200,3,FALSE))</f>
        <v/>
      </c>
      <c r="V16" s="250">
        <f>VLOOKUP(R16,Rifa!$A$1:$C$100,2,FALSE)</f>
        <v>28</v>
      </c>
      <c r="W16" s="251" t="str">
        <f t="shared" si="2"/>
        <v>-</v>
      </c>
      <c r="X16" s="259" t="str">
        <f t="shared" si="1"/>
        <v>DO</v>
      </c>
      <c r="Y16" s="266"/>
    </row>
    <row r="17" spans="2:25" ht="12" customHeight="1" x14ac:dyDescent="0.25">
      <c r="B17" s="260" t="s">
        <v>102</v>
      </c>
      <c r="C17" s="240">
        <v>10</v>
      </c>
      <c r="D17" s="241" t="str">
        <f t="shared" si="0"/>
        <v>-</v>
      </c>
      <c r="E17" s="242" t="str">
        <f>IF(ISBLANK(D17),"",IF(EXACT(D17,"-"),"BYE",VLOOKUP(D17,Inscripcion!$A$1:$E$200,2,FALSE)))</f>
        <v>BYE</v>
      </c>
      <c r="F17" s="243" t="str">
        <f>IF(EXACT(D17,"-"),"",VLOOKUP(D17,Inscripcion!$A$1:$E$200,3,FALSE))</f>
        <v/>
      </c>
      <c r="G17" s="254"/>
      <c r="H17" s="244"/>
      <c r="I17" s="272"/>
      <c r="J17" s="272"/>
      <c r="K17" s="244"/>
      <c r="L17" s="244"/>
      <c r="M17" s="237"/>
      <c r="N17" s="237"/>
      <c r="O17" s="237"/>
      <c r="P17" s="288" t="s">
        <v>101</v>
      </c>
      <c r="Q17" s="289">
        <v>10</v>
      </c>
      <c r="R17" s="290" t="s">
        <v>105</v>
      </c>
      <c r="S17" s="258"/>
      <c r="T17" s="249" t="str">
        <f>IF(ISBLANK(S17),"",VLOOKUP(S17,Inscripcion!$A$1:$E$200,2,FALSE))</f>
        <v/>
      </c>
      <c r="U17" s="243" t="str">
        <f>IF(ISBLANK(S17),"",VLOOKUP(S17,Inscripcion!$A$1:$E$200,3,FALSE))</f>
        <v/>
      </c>
      <c r="V17" s="250" t="e">
        <f>VLOOKUP(R17,Rifa!$A$1:$C$100,2,FALSE)</f>
        <v>#N/A</v>
      </c>
      <c r="W17" s="251" t="str">
        <f t="shared" si="2"/>
        <v>-</v>
      </c>
      <c r="X17" s="259" t="e">
        <f t="shared" si="1"/>
        <v>#N/A</v>
      </c>
      <c r="Y17" s="266"/>
    </row>
    <row r="18" spans="2:25" ht="12" customHeight="1" x14ac:dyDescent="0.25">
      <c r="B18" s="260" t="s">
        <v>102</v>
      </c>
      <c r="C18" s="240">
        <v>11</v>
      </c>
      <c r="D18" s="241" t="str">
        <f t="shared" si="0"/>
        <v>-</v>
      </c>
      <c r="E18" s="249" t="str">
        <f>IF(ISBLANK(D18),"",IF(EXACT(D18,"-"),"BYE",VLOOKUP(D18,Inscripcion!$A$1:$E$200,2,FALSE)))</f>
        <v>BYE</v>
      </c>
      <c r="F18" s="243" t="str">
        <f>IF(EXACT(D18,"-"),"",VLOOKUP(D18,Inscripcion!$A$1:$E$200,3,FALSE))</f>
        <v/>
      </c>
      <c r="G18" s="261"/>
      <c r="H18" s="262"/>
      <c r="I18" s="272"/>
      <c r="J18" s="272"/>
      <c r="K18" s="244"/>
      <c r="L18" s="244"/>
      <c r="M18" s="237"/>
      <c r="N18" s="237"/>
      <c r="O18" s="237"/>
      <c r="P18" s="288" t="s">
        <v>101</v>
      </c>
      <c r="Q18" s="289">
        <v>11</v>
      </c>
      <c r="R18" s="290" t="s">
        <v>106</v>
      </c>
      <c r="S18" s="258"/>
      <c r="T18" s="249" t="str">
        <f>IF(ISBLANK(S18),"",VLOOKUP(S18,Inscripcion!$A$1:$E$200,2,FALSE))</f>
        <v/>
      </c>
      <c r="U18" s="243" t="str">
        <f>IF(ISBLANK(S18),"",VLOOKUP(S18,Inscripcion!$A$1:$E$200,3,FALSE))</f>
        <v/>
      </c>
      <c r="V18" s="250" t="e">
        <f>VLOOKUP(R18,Rifa!$A$1:$C$100,2,FALSE)</f>
        <v>#N/A</v>
      </c>
      <c r="W18" s="251" t="str">
        <f t="shared" si="2"/>
        <v>-</v>
      </c>
      <c r="X18" s="259" t="e">
        <f t="shared" si="1"/>
        <v>#N/A</v>
      </c>
      <c r="Y18" s="266"/>
    </row>
    <row r="19" spans="2:25" ht="12" customHeight="1" x14ac:dyDescent="0.25">
      <c r="B19" s="267" t="s">
        <v>103</v>
      </c>
      <c r="C19" s="268">
        <v>12</v>
      </c>
      <c r="D19" s="269" t="str">
        <f t="shared" si="0"/>
        <v>-</v>
      </c>
      <c r="E19" s="270" t="str">
        <f>IF(ISBLANK(D19),"",IF(EXACT(D19,"-"),"BYE",VLOOKUP(D19,Inscripcion!$A$1:$E$200,2,FALSE)))</f>
        <v>BYE</v>
      </c>
      <c r="F19" s="271" t="str">
        <f>IF(EXACT(D19,"-"),"",VLOOKUP(D19,Inscripcion!$A$1:$E$200,3,FALSE))</f>
        <v/>
      </c>
      <c r="G19" s="244"/>
      <c r="H19" s="272"/>
      <c r="I19" s="281"/>
      <c r="J19" s="272"/>
      <c r="K19" s="244"/>
      <c r="L19" s="244"/>
      <c r="M19" s="237"/>
      <c r="N19" s="237"/>
      <c r="O19" s="237"/>
      <c r="P19" s="288" t="s">
        <v>101</v>
      </c>
      <c r="Q19" s="289">
        <v>12</v>
      </c>
      <c r="R19" s="290" t="s">
        <v>107</v>
      </c>
      <c r="S19" s="258"/>
      <c r="T19" s="249" t="str">
        <f>IF(ISBLANK(S19),"",VLOOKUP(S19,Inscripcion!$A$1:$E$200,2,FALSE))</f>
        <v/>
      </c>
      <c r="U19" s="243" t="str">
        <f>IF(ISBLANK(S19),"",VLOOKUP(S19,Inscripcion!$A$1:$E$200,3,FALSE))</f>
        <v/>
      </c>
      <c r="V19" s="250" t="e">
        <f>VLOOKUP(R19,Rifa!$A$1:$C$100,2,FALSE)</f>
        <v>#N/A</v>
      </c>
      <c r="W19" s="251" t="str">
        <f t="shared" si="2"/>
        <v>-</v>
      </c>
      <c r="X19" s="259" t="e">
        <f t="shared" si="1"/>
        <v>#N/A</v>
      </c>
      <c r="Y19" s="266"/>
    </row>
    <row r="20" spans="2:25" ht="12" customHeight="1" x14ac:dyDescent="0.25">
      <c r="B20" s="273" t="s">
        <v>103</v>
      </c>
      <c r="C20" s="274">
        <v>13</v>
      </c>
      <c r="D20" s="275" t="str">
        <f t="shared" si="0"/>
        <v>-</v>
      </c>
      <c r="E20" s="276" t="str">
        <f>IF(ISBLANK(D20),"",IF(EXACT(D20,"-"),"BYE",VLOOKUP(D20,Inscripcion!$A$1:$E$200,2,FALSE)))</f>
        <v>BYE</v>
      </c>
      <c r="F20" s="277" t="str">
        <f>IF(EXACT(D20,"-"),"",VLOOKUP(D20,Inscripcion!$A$1:$E$200,3,FALSE))</f>
        <v/>
      </c>
      <c r="G20" s="244"/>
      <c r="H20" s="272"/>
      <c r="I20" s="244"/>
      <c r="J20" s="272"/>
      <c r="K20" s="244"/>
      <c r="L20" s="244"/>
      <c r="M20" s="237"/>
      <c r="N20" s="237"/>
      <c r="O20" s="237"/>
      <c r="P20" s="288" t="s">
        <v>101</v>
      </c>
      <c r="Q20" s="289">
        <v>13</v>
      </c>
      <c r="R20" s="290" t="s">
        <v>108</v>
      </c>
      <c r="S20" s="258"/>
      <c r="T20" s="249" t="str">
        <f>IF(ISBLANK(S20),"",VLOOKUP(S20,Inscripcion!$A$1:$E$200,2,FALSE))</f>
        <v/>
      </c>
      <c r="U20" s="243" t="str">
        <f>IF(ISBLANK(S20),"",VLOOKUP(S20,Inscripcion!$A$1:$E$200,3,FALSE))</f>
        <v/>
      </c>
      <c r="V20" s="250" t="e">
        <f>VLOOKUP(R20,Rifa!$A$1:$C$100,2,FALSE)</f>
        <v>#N/A</v>
      </c>
      <c r="W20" s="251" t="str">
        <f t="shared" si="2"/>
        <v>-</v>
      </c>
      <c r="X20" s="259" t="e">
        <f t="shared" si="1"/>
        <v>#N/A</v>
      </c>
      <c r="Y20" s="237"/>
    </row>
    <row r="21" spans="2:25" ht="12" customHeight="1" x14ac:dyDescent="0.25">
      <c r="B21" s="260" t="s">
        <v>102</v>
      </c>
      <c r="C21" s="240">
        <v>14</v>
      </c>
      <c r="D21" s="241" t="str">
        <f t="shared" si="0"/>
        <v>-</v>
      </c>
      <c r="E21" s="242" t="str">
        <f>IF(ISBLANK(D21),"",IF(EXACT(D21,"-"),"BYE",VLOOKUP(D21,Inscripcion!$A$1:$E$200,2,FALSE)))</f>
        <v>BYE</v>
      </c>
      <c r="F21" s="243" t="str">
        <f>IF(EXACT(D21,"-"),"",VLOOKUP(D21,Inscripcion!$A$1:$E$200,3,FALSE))</f>
        <v/>
      </c>
      <c r="G21" s="254"/>
      <c r="H21" s="281"/>
      <c r="I21" s="244"/>
      <c r="J21" s="272"/>
      <c r="K21" s="244"/>
      <c r="L21" s="244"/>
      <c r="M21" s="237"/>
      <c r="N21" s="237"/>
      <c r="O21" s="237"/>
      <c r="P21" s="288" t="s">
        <v>101</v>
      </c>
      <c r="Q21" s="289">
        <v>14</v>
      </c>
      <c r="R21" s="290" t="s">
        <v>109</v>
      </c>
      <c r="S21" s="258"/>
      <c r="T21" s="249" t="str">
        <f>IF(ISBLANK(S21),"",VLOOKUP(S21,Inscripcion!$A$1:$E$200,2,FALSE))</f>
        <v/>
      </c>
      <c r="U21" s="243" t="str">
        <f>IF(ISBLANK(S21),"",VLOOKUP(S21,Inscripcion!$A$1:$E$200,3,FALSE))</f>
        <v/>
      </c>
      <c r="V21" s="250" t="e">
        <f>VLOOKUP(R21,Rifa!$A$1:$C$100,2,FALSE)</f>
        <v>#N/A</v>
      </c>
      <c r="W21" s="251" t="str">
        <f t="shared" si="2"/>
        <v>-</v>
      </c>
      <c r="X21" s="259" t="e">
        <f t="shared" si="1"/>
        <v>#N/A</v>
      </c>
      <c r="Y21" s="237"/>
    </row>
    <row r="22" spans="2:25" ht="12" customHeight="1" x14ac:dyDescent="0.25">
      <c r="B22" s="253"/>
      <c r="C22" s="240">
        <v>15</v>
      </c>
      <c r="D22" s="241" t="str">
        <f t="shared" si="0"/>
        <v>-</v>
      </c>
      <c r="E22" s="249" t="str">
        <f>IF(ISBLANK(D22),"",IF(EXACT(D22,"-"),"BYE",VLOOKUP(D22,Inscripcion!$A$1:$E$200,2,FALSE)))</f>
        <v>BYE</v>
      </c>
      <c r="F22" s="243" t="str">
        <f>IF(EXACT(D22,"-"),"",VLOOKUP(D22,Inscripcion!$A$1:$E$200,3,FALSE))</f>
        <v/>
      </c>
      <c r="G22" s="261"/>
      <c r="H22" s="244"/>
      <c r="I22" s="244"/>
      <c r="J22" s="272"/>
      <c r="K22" s="244"/>
      <c r="L22" s="244"/>
      <c r="M22" s="237"/>
      <c r="N22" s="237"/>
      <c r="O22" s="237"/>
      <c r="P22" s="288" t="s">
        <v>101</v>
      </c>
      <c r="Q22" s="289">
        <v>15</v>
      </c>
      <c r="R22" s="290" t="s">
        <v>110</v>
      </c>
      <c r="S22" s="258"/>
      <c r="T22" s="249" t="str">
        <f>IF(ISBLANK(S22),"",VLOOKUP(S22,Inscripcion!$A$1:$E$200,2,FALSE))</f>
        <v/>
      </c>
      <c r="U22" s="243" t="str">
        <f>IF(ISBLANK(S22),"",VLOOKUP(S22,Inscripcion!$A$1:$E$200,3,FALSE))</f>
        <v/>
      </c>
      <c r="V22" s="250" t="e">
        <f>VLOOKUP(R22,Rifa!$A$1:$C$100,2,FALSE)</f>
        <v>#N/A</v>
      </c>
      <c r="W22" s="251" t="str">
        <f t="shared" si="2"/>
        <v>-</v>
      </c>
      <c r="X22" s="259" t="e">
        <f t="shared" si="1"/>
        <v>#N/A</v>
      </c>
      <c r="Y22" s="237"/>
    </row>
    <row r="23" spans="2:25" ht="12" customHeight="1" x14ac:dyDescent="0.25">
      <c r="B23" s="291" t="s">
        <v>111</v>
      </c>
      <c r="C23" s="292">
        <v>16</v>
      </c>
      <c r="D23" s="293" t="str">
        <f t="shared" si="0"/>
        <v>-</v>
      </c>
      <c r="E23" s="294" t="str">
        <f>IF(ISBLANK(D23),"",IF(EXACT(D23,"-"),"BYE",VLOOKUP(D23,Inscripcion!$A$1:$E$200,2,FALSE)))</f>
        <v>BYE</v>
      </c>
      <c r="F23" s="295" t="str">
        <f>IF(EXACT(D23,"-"),"",VLOOKUP(D23,Inscripcion!$A$1:$E$200,3,FALSE))</f>
        <v/>
      </c>
      <c r="G23" s="244"/>
      <c r="H23" s="244"/>
      <c r="I23" s="244"/>
      <c r="J23" s="244"/>
      <c r="K23" s="296"/>
      <c r="L23" s="244"/>
      <c r="M23" s="237"/>
      <c r="N23" s="237"/>
      <c r="O23" s="237"/>
      <c r="P23" s="288" t="s">
        <v>101</v>
      </c>
      <c r="Q23" s="289">
        <v>16</v>
      </c>
      <c r="R23" s="290" t="s">
        <v>112</v>
      </c>
      <c r="S23" s="258"/>
      <c r="T23" s="249" t="str">
        <f>IF(ISBLANK(S23),"",VLOOKUP(S23,Inscripcion!$A$1:$E$200,2,FALSE))</f>
        <v/>
      </c>
      <c r="U23" s="243" t="str">
        <f>IF(ISBLANK(S23),"",VLOOKUP(S23,Inscripcion!$A$1:$E$200,3,FALSE))</f>
        <v/>
      </c>
      <c r="V23" s="250" t="e">
        <f>VLOOKUP(R23,Rifa!$A$1:$C$100,2,FALSE)</f>
        <v>#N/A</v>
      </c>
      <c r="W23" s="251" t="str">
        <f t="shared" si="2"/>
        <v>-</v>
      </c>
      <c r="X23" s="259" t="e">
        <f t="shared" si="1"/>
        <v>#N/A</v>
      </c>
      <c r="Y23" s="237"/>
    </row>
    <row r="24" spans="2:25" ht="12" customHeight="1" x14ac:dyDescent="0.25">
      <c r="B24" s="297" t="s">
        <v>111</v>
      </c>
      <c r="C24" s="274">
        <v>17</v>
      </c>
      <c r="D24" s="275" t="str">
        <f t="shared" si="0"/>
        <v>-</v>
      </c>
      <c r="E24" s="276" t="str">
        <f>IF(ISBLANK(D24),"",IF(EXACT(D24,"-"),"BYE",VLOOKUP(D24,Inscripcion!$A$1:$E$200,2,FALSE)))</f>
        <v>BYE</v>
      </c>
      <c r="F24" s="277" t="str">
        <f>IF(EXACT(D24,"-"),"",VLOOKUP(D24,Inscripcion!$A$1:$E$200,3,FALSE))</f>
        <v/>
      </c>
      <c r="G24" s="244"/>
      <c r="H24" s="244"/>
      <c r="I24" s="244"/>
      <c r="J24" s="244"/>
      <c r="K24" s="298"/>
      <c r="L24" s="244"/>
      <c r="M24" s="237"/>
      <c r="N24" s="237"/>
      <c r="O24" s="237"/>
      <c r="Y24" s="237"/>
    </row>
    <row r="25" spans="2:25" ht="12" customHeight="1" x14ac:dyDescent="0.25">
      <c r="B25" s="253"/>
      <c r="C25" s="240">
        <v>18</v>
      </c>
      <c r="D25" s="241" t="str">
        <f t="shared" si="0"/>
        <v>-</v>
      </c>
      <c r="E25" s="242" t="str">
        <f>IF(ISBLANK(D25),"",IF(EXACT(D25,"-"),"BYE",VLOOKUP(D25,Inscripcion!$A$1:$E$200,2,FALSE)))</f>
        <v>BYE</v>
      </c>
      <c r="F25" s="243" t="str">
        <f>IF(EXACT(D25,"-"),"",VLOOKUP(D25,Inscripcion!$A$1:$E$200,3,FALSE))</f>
        <v/>
      </c>
      <c r="G25" s="254"/>
      <c r="H25" s="244"/>
      <c r="I25" s="244"/>
      <c r="J25" s="272"/>
      <c r="K25" s="244"/>
      <c r="L25" s="244"/>
      <c r="M25" s="237"/>
      <c r="N25" s="237"/>
      <c r="O25" s="237"/>
      <c r="P25" s="299"/>
      <c r="Q25" s="299"/>
      <c r="R25" s="299"/>
      <c r="S25" s="320" t="s">
        <v>113</v>
      </c>
      <c r="T25" s="321"/>
      <c r="U25" s="321"/>
      <c r="V25" s="321"/>
      <c r="W25" s="321"/>
      <c r="X25" s="322"/>
      <c r="Y25" s="238"/>
    </row>
    <row r="26" spans="2:25" ht="12" customHeight="1" x14ac:dyDescent="0.25">
      <c r="B26" s="260" t="s">
        <v>102</v>
      </c>
      <c r="C26" s="240">
        <v>19</v>
      </c>
      <c r="D26" s="241" t="str">
        <f t="shared" si="0"/>
        <v>-</v>
      </c>
      <c r="E26" s="249" t="str">
        <f>IF(ISBLANK(D26),"",IF(EXACT(D26,"-"),"BYE",VLOOKUP(D26,Inscripcion!$A$1:$E$200,2,FALSE)))</f>
        <v>BYE</v>
      </c>
      <c r="F26" s="243" t="str">
        <f>IF(EXACT(D26,"-"),"",VLOOKUP(D26,Inscripcion!$A$1:$E$200,3,FALSE))</f>
        <v/>
      </c>
      <c r="G26" s="261"/>
      <c r="H26" s="262"/>
      <c r="I26" s="244"/>
      <c r="J26" s="272"/>
      <c r="K26" s="244"/>
      <c r="L26" s="244"/>
      <c r="M26" s="237"/>
      <c r="N26" s="237"/>
      <c r="O26" s="237"/>
      <c r="P26" s="300" t="s">
        <v>101</v>
      </c>
      <c r="Q26" s="301">
        <v>1</v>
      </c>
      <c r="R26" s="302" t="s">
        <v>96</v>
      </c>
      <c r="S26" s="248"/>
      <c r="T26" s="249" t="str">
        <f>IF(ISBLANK(S26),"",VLOOKUP(S26,Inscripcion!$A$1:$E$200,2,FALSE))</f>
        <v/>
      </c>
      <c r="U26" s="243" t="str">
        <f>IF(ISBLANK(S26),"",VLOOKUP(S26,Inscripcion!$A$1:$E$200,3,FALSE))</f>
        <v/>
      </c>
      <c r="V26" s="250">
        <f>VLOOKUP(R26,Rifa!$A$1:$C$100,2,FALSE)</f>
        <v>30</v>
      </c>
      <c r="W26" s="251" t="str">
        <f t="shared" ref="W26:W41" si="3">IF(ISBLANK(S26),"-",S26)</f>
        <v>-</v>
      </c>
      <c r="X26" s="252" t="str">
        <f t="shared" ref="X26:X41" si="4">IF(X8="","",IF(X8="UP","DO",IF(X8="DO","UP","")))</f>
        <v>DO</v>
      </c>
      <c r="Y26" s="238"/>
    </row>
    <row r="27" spans="2:25" ht="12" customHeight="1" x14ac:dyDescent="0.25">
      <c r="B27" s="267" t="s">
        <v>103</v>
      </c>
      <c r="C27" s="268">
        <v>20</v>
      </c>
      <c r="D27" s="269" t="str">
        <f t="shared" si="0"/>
        <v>-</v>
      </c>
      <c r="E27" s="270" t="str">
        <f>IF(ISBLANK(D27),"",IF(EXACT(D27,"-"),"BYE",VLOOKUP(D27,Inscripcion!$A$1:$E$200,2,FALSE)))</f>
        <v>BYE</v>
      </c>
      <c r="F27" s="271" t="str">
        <f>IF(EXACT(D27,"-"),"",VLOOKUP(D27,Inscripcion!$A$1:$E$200,3,FALSE))</f>
        <v/>
      </c>
      <c r="G27" s="244"/>
      <c r="H27" s="272"/>
      <c r="I27" s="244"/>
      <c r="J27" s="272"/>
      <c r="K27" s="244"/>
      <c r="L27" s="244"/>
      <c r="M27" s="237"/>
      <c r="N27" s="237"/>
      <c r="O27" s="237"/>
      <c r="P27" s="303" t="s">
        <v>101</v>
      </c>
      <c r="Q27" s="304">
        <v>2</v>
      </c>
      <c r="R27" s="305" t="s">
        <v>81</v>
      </c>
      <c r="S27" s="258"/>
      <c r="T27" s="249" t="str">
        <f>IF(ISBLANK(S27),"",VLOOKUP(S27,Inscripcion!$A$1:$E$200,2,FALSE))</f>
        <v/>
      </c>
      <c r="U27" s="243" t="str">
        <f>IF(ISBLANK(S27),"",VLOOKUP(S27,Inscripcion!$A$1:$E$200,3,FALSE))</f>
        <v/>
      </c>
      <c r="V27" s="250">
        <f>VLOOKUP(R27,Rifa!$A$1:$C$100,2,FALSE)</f>
        <v>3</v>
      </c>
      <c r="W27" s="251" t="str">
        <f t="shared" si="3"/>
        <v>-</v>
      </c>
      <c r="X27" s="259" t="str">
        <f t="shared" si="4"/>
        <v>UP</v>
      </c>
      <c r="Y27" s="306"/>
    </row>
    <row r="28" spans="2:25" ht="12" customHeight="1" x14ac:dyDescent="0.25">
      <c r="B28" s="273" t="s">
        <v>103</v>
      </c>
      <c r="C28" s="274">
        <v>21</v>
      </c>
      <c r="D28" s="275" t="str">
        <f t="shared" si="0"/>
        <v>-</v>
      </c>
      <c r="E28" s="276" t="str">
        <f>IF(ISBLANK(D28),"",IF(EXACT(D28,"-"),"BYE",VLOOKUP(D28,Inscripcion!$A$1:$E$200,2,FALSE)))</f>
        <v>BYE</v>
      </c>
      <c r="F28" s="277" t="str">
        <f>IF(EXACT(D28,"-"),"",VLOOKUP(D28,Inscripcion!$A$1:$E$200,3,FALSE))</f>
        <v/>
      </c>
      <c r="G28" s="244"/>
      <c r="H28" s="272"/>
      <c r="I28" s="262"/>
      <c r="J28" s="272"/>
      <c r="K28" s="244"/>
      <c r="L28" s="244"/>
      <c r="M28" s="237"/>
      <c r="N28" s="237"/>
      <c r="O28" s="237"/>
      <c r="P28" s="303" t="s">
        <v>101</v>
      </c>
      <c r="Q28" s="304">
        <v>3</v>
      </c>
      <c r="R28" s="305" t="s">
        <v>91</v>
      </c>
      <c r="S28" s="258"/>
      <c r="T28" s="249" t="str">
        <f>IF(ISBLANK(S28),"",VLOOKUP(S28,Inscripcion!$A$1:$E$200,2,FALSE))</f>
        <v/>
      </c>
      <c r="U28" s="243" t="str">
        <f>IF(ISBLANK(S28),"",VLOOKUP(S28,Inscripcion!$A$1:$E$200,3,FALSE))</f>
        <v/>
      </c>
      <c r="V28" s="250">
        <f>VLOOKUP(R28,Rifa!$A$1:$C$100,2,FALSE)</f>
        <v>21</v>
      </c>
      <c r="W28" s="251" t="str">
        <f t="shared" si="3"/>
        <v>-</v>
      </c>
      <c r="X28" s="259" t="str">
        <f t="shared" si="4"/>
        <v>DO</v>
      </c>
    </row>
    <row r="29" spans="2:25" ht="12" customHeight="1" x14ac:dyDescent="0.25">
      <c r="B29" s="260" t="s">
        <v>102</v>
      </c>
      <c r="C29" s="240">
        <v>22</v>
      </c>
      <c r="D29" s="241" t="str">
        <f t="shared" si="0"/>
        <v>-</v>
      </c>
      <c r="E29" s="242" t="str">
        <f>IF(ISBLANK(D29),"",IF(EXACT(D29,"-"),"BYE",VLOOKUP(D29,Inscripcion!$A$1:$E$200,2,FALSE)))</f>
        <v>BYE</v>
      </c>
      <c r="F29" s="243" t="str">
        <f>IF(EXACT(D29,"-"),"",VLOOKUP(D29,Inscripcion!$A$1:$E$200,3,FALSE))</f>
        <v/>
      </c>
      <c r="G29" s="254"/>
      <c r="H29" s="281"/>
      <c r="I29" s="272"/>
      <c r="J29" s="272"/>
      <c r="K29" s="244"/>
      <c r="L29" s="244"/>
      <c r="M29" s="237"/>
      <c r="N29" s="237"/>
      <c r="O29" s="237"/>
      <c r="P29" s="303" t="s">
        <v>101</v>
      </c>
      <c r="Q29" s="304">
        <v>4</v>
      </c>
      <c r="R29" s="305" t="s">
        <v>82</v>
      </c>
      <c r="S29" s="258"/>
      <c r="T29" s="249" t="str">
        <f>IF(ISBLANK(S29),"",VLOOKUP(S29,Inscripcion!$A$1:$E$200,2,FALSE))</f>
        <v/>
      </c>
      <c r="U29" s="243" t="str">
        <f>IF(ISBLANK(S29),"",VLOOKUP(S29,Inscripcion!$A$1:$E$200,3,FALSE))</f>
        <v/>
      </c>
      <c r="V29" s="250">
        <f>VLOOKUP(R29,Rifa!$A$1:$C$100,2,FALSE)</f>
        <v>4</v>
      </c>
      <c r="W29" s="251" t="str">
        <f t="shared" si="3"/>
        <v>-</v>
      </c>
      <c r="X29" s="259" t="str">
        <f t="shared" si="4"/>
        <v>UP</v>
      </c>
    </row>
    <row r="30" spans="2:25" ht="12" customHeight="1" x14ac:dyDescent="0.25">
      <c r="B30" s="260" t="s">
        <v>102</v>
      </c>
      <c r="C30" s="240">
        <v>23</v>
      </c>
      <c r="D30" s="241" t="str">
        <f t="shared" si="0"/>
        <v>-</v>
      </c>
      <c r="E30" s="249" t="str">
        <f>IF(ISBLANK(D30),"",IF(EXACT(D30,"-"),"BYE",VLOOKUP(D30,Inscripcion!$A$1:$E$200,2,FALSE)))</f>
        <v>BYE</v>
      </c>
      <c r="F30" s="243" t="str">
        <f>IF(EXACT(D30,"-"),"",VLOOKUP(D30,Inscripcion!$A$1:$E$200,3,FALSE))</f>
        <v/>
      </c>
      <c r="G30" s="261"/>
      <c r="H30" s="244"/>
      <c r="I30" s="272"/>
      <c r="J30" s="272"/>
      <c r="K30" s="244"/>
      <c r="L30" s="244"/>
      <c r="M30" s="237"/>
      <c r="N30" s="237"/>
      <c r="O30" s="237"/>
      <c r="P30" s="303" t="s">
        <v>101</v>
      </c>
      <c r="Q30" s="304">
        <v>5</v>
      </c>
      <c r="R30" s="305" t="s">
        <v>95</v>
      </c>
      <c r="S30" s="258"/>
      <c r="T30" s="249" t="str">
        <f>IF(ISBLANK(S30),"",VLOOKUP(S30,Inscripcion!$A$1:$E$200,2,FALSE))</f>
        <v/>
      </c>
      <c r="U30" s="243" t="str">
        <f>IF(ISBLANK(S30),"",VLOOKUP(S30,Inscripcion!$A$1:$E$200,3,FALSE))</f>
        <v/>
      </c>
      <c r="V30" s="250">
        <f>VLOOKUP(R30,Rifa!$A$1:$C$100,2,FALSE)</f>
        <v>29</v>
      </c>
      <c r="W30" s="251" t="str">
        <f t="shared" si="3"/>
        <v>-</v>
      </c>
      <c r="X30" s="259" t="str">
        <f t="shared" si="4"/>
        <v>DO</v>
      </c>
    </row>
    <row r="31" spans="2:25" ht="12" customHeight="1" x14ac:dyDescent="0.25">
      <c r="B31" s="282" t="s">
        <v>104</v>
      </c>
      <c r="C31" s="283">
        <v>24</v>
      </c>
      <c r="D31" s="284" t="str">
        <f t="shared" si="0"/>
        <v>-</v>
      </c>
      <c r="E31" s="285" t="str">
        <f>IF(ISBLANK(D31),"",IF(EXACT(D31,"-"),"BYE",VLOOKUP(D31,Inscripcion!$A$1:$E$200,2,FALSE)))</f>
        <v>BYE</v>
      </c>
      <c r="F31" s="286" t="str">
        <f>IF(EXACT(D31,"-"),"",VLOOKUP(D31,Inscripcion!$A$1:$E$200,3,FALSE))</f>
        <v/>
      </c>
      <c r="G31" s="244"/>
      <c r="H31" s="244"/>
      <c r="I31" s="272"/>
      <c r="J31" s="281"/>
      <c r="K31" s="244"/>
      <c r="L31" s="244"/>
      <c r="M31" s="237"/>
      <c r="N31" s="237"/>
      <c r="O31" s="237"/>
      <c r="P31" s="303" t="s">
        <v>101</v>
      </c>
      <c r="Q31" s="304">
        <v>6</v>
      </c>
      <c r="R31" s="305" t="s">
        <v>90</v>
      </c>
      <c r="S31" s="258"/>
      <c r="T31" s="249" t="str">
        <f>IF(ISBLANK(S31),"",VLOOKUP(S31,Inscripcion!$A$1:$E$200,2,FALSE))</f>
        <v/>
      </c>
      <c r="U31" s="243" t="str">
        <f>IF(ISBLANK(S31),"",VLOOKUP(S31,Inscripcion!$A$1:$E$200,3,FALSE))</f>
        <v/>
      </c>
      <c r="V31" s="250">
        <f>VLOOKUP(R31,Rifa!$A$1:$C$100,2,FALSE)</f>
        <v>20</v>
      </c>
      <c r="W31" s="251" t="str">
        <f t="shared" si="3"/>
        <v>-</v>
      </c>
      <c r="X31" s="259" t="str">
        <f t="shared" si="4"/>
        <v>DO</v>
      </c>
    </row>
    <row r="32" spans="2:25" ht="12" customHeight="1" x14ac:dyDescent="0.25">
      <c r="B32" s="287" t="s">
        <v>104</v>
      </c>
      <c r="C32" s="274">
        <v>25</v>
      </c>
      <c r="D32" s="275" t="str">
        <f t="shared" si="0"/>
        <v>-</v>
      </c>
      <c r="E32" s="276" t="str">
        <f>IF(ISBLANK(D32),"",IF(EXACT(D32,"-"),"BYE",VLOOKUP(D32,Inscripcion!$A$1:$E$200,2,FALSE)))</f>
        <v>BYE</v>
      </c>
      <c r="F32" s="277" t="str">
        <f>IF(EXACT(D32,"-"),"",VLOOKUP(D32,Inscripcion!$A$1:$E$200,3,FALSE))</f>
        <v/>
      </c>
      <c r="G32" s="244"/>
      <c r="H32" s="244"/>
      <c r="I32" s="272"/>
      <c r="J32" s="244"/>
      <c r="K32" s="244"/>
      <c r="L32" s="244"/>
      <c r="M32" s="237"/>
      <c r="N32" s="237"/>
      <c r="O32" s="237"/>
      <c r="P32" s="303" t="s">
        <v>101</v>
      </c>
      <c r="Q32" s="304">
        <v>7</v>
      </c>
      <c r="R32" s="305" t="s">
        <v>86</v>
      </c>
      <c r="S32" s="258"/>
      <c r="T32" s="249" t="str">
        <f>IF(ISBLANK(S32),"",VLOOKUP(S32,Inscripcion!$A$1:$E$200,2,FALSE))</f>
        <v/>
      </c>
      <c r="U32" s="243" t="str">
        <f>IF(ISBLANK(S32),"",VLOOKUP(S32,Inscripcion!$A$1:$E$200,3,FALSE))</f>
        <v/>
      </c>
      <c r="V32" s="250">
        <f>VLOOKUP(R32,Rifa!$A$1:$C$100,2,FALSE)</f>
        <v>12</v>
      </c>
      <c r="W32" s="251" t="str">
        <f t="shared" si="3"/>
        <v>-</v>
      </c>
      <c r="X32" s="259" t="str">
        <f t="shared" si="4"/>
        <v>UP</v>
      </c>
    </row>
    <row r="33" spans="2:25" ht="12" customHeight="1" x14ac:dyDescent="0.25">
      <c r="B33" s="260" t="s">
        <v>102</v>
      </c>
      <c r="C33" s="240">
        <v>26</v>
      </c>
      <c r="D33" s="241" t="str">
        <f t="shared" si="0"/>
        <v>-</v>
      </c>
      <c r="E33" s="242" t="str">
        <f>IF(ISBLANK(D33),"",IF(EXACT(D33,"-"),"BYE",VLOOKUP(D33,Inscripcion!$A$1:$E$200,2,FALSE)))</f>
        <v>BYE</v>
      </c>
      <c r="F33" s="243" t="str">
        <f>IF(EXACT(D33,"-"),"",VLOOKUP(D33,Inscripcion!$A$1:$E$200,3,FALSE))</f>
        <v/>
      </c>
      <c r="G33" s="254"/>
      <c r="H33" s="244"/>
      <c r="I33" s="272"/>
      <c r="J33" s="244"/>
      <c r="K33" s="244"/>
      <c r="L33" s="244"/>
      <c r="M33" s="237"/>
      <c r="N33" s="237"/>
      <c r="O33" s="237"/>
      <c r="P33" s="303" t="s">
        <v>101</v>
      </c>
      <c r="Q33" s="304">
        <v>8</v>
      </c>
      <c r="R33" s="305" t="s">
        <v>87</v>
      </c>
      <c r="S33" s="258"/>
      <c r="T33" s="249" t="str">
        <f>IF(ISBLANK(S33),"",VLOOKUP(S33,Inscripcion!$A$1:$E$200,2,FALSE))</f>
        <v/>
      </c>
      <c r="U33" s="243" t="str">
        <f>IF(ISBLANK(S33),"",VLOOKUP(S33,Inscripcion!$A$1:$E$200,3,FALSE))</f>
        <v/>
      </c>
      <c r="V33" s="250">
        <f>VLOOKUP(R33,Rifa!$A$1:$C$100,2,FALSE)</f>
        <v>13</v>
      </c>
      <c r="W33" s="251" t="str">
        <f t="shared" si="3"/>
        <v>-</v>
      </c>
      <c r="X33" s="259" t="str">
        <f t="shared" si="4"/>
        <v>UP</v>
      </c>
    </row>
    <row r="34" spans="2:25" ht="12" customHeight="1" x14ac:dyDescent="0.25">
      <c r="B34" s="260" t="s">
        <v>102</v>
      </c>
      <c r="C34" s="240">
        <v>27</v>
      </c>
      <c r="D34" s="241" t="str">
        <f t="shared" si="0"/>
        <v>-</v>
      </c>
      <c r="E34" s="249" t="str">
        <f>IF(ISBLANK(D34),"",IF(EXACT(D34,"-"),"BYE",VLOOKUP(D34,Inscripcion!$A$1:$E$200,2,FALSE)))</f>
        <v>BYE</v>
      </c>
      <c r="F34" s="243" t="str">
        <f>IF(EXACT(D34,"-"),"",VLOOKUP(D34,Inscripcion!$A$1:$E$200,3,FALSE))</f>
        <v/>
      </c>
      <c r="G34" s="261"/>
      <c r="H34" s="262"/>
      <c r="I34" s="272"/>
      <c r="J34" s="244"/>
      <c r="K34" s="244"/>
      <c r="L34" s="244"/>
      <c r="M34" s="237"/>
      <c r="N34" s="237"/>
      <c r="O34" s="237"/>
      <c r="P34" s="303" t="s">
        <v>101</v>
      </c>
      <c r="Q34" s="304">
        <v>9</v>
      </c>
      <c r="R34" s="305" t="s">
        <v>83</v>
      </c>
      <c r="S34" s="258"/>
      <c r="T34" s="249" t="str">
        <f>IF(ISBLANK(S34),"",VLOOKUP(S34,Inscripcion!$A$1:$E$200,2,FALSE))</f>
        <v/>
      </c>
      <c r="U34" s="243" t="str">
        <f>IF(ISBLANK(S34),"",VLOOKUP(S34,Inscripcion!$A$1:$E$200,3,FALSE))</f>
        <v/>
      </c>
      <c r="V34" s="250">
        <f>VLOOKUP(R34,Rifa!$A$1:$C$100,2,FALSE)</f>
        <v>5</v>
      </c>
      <c r="W34" s="251" t="str">
        <f t="shared" si="3"/>
        <v>-</v>
      </c>
      <c r="X34" s="259" t="str">
        <f t="shared" si="4"/>
        <v>UP</v>
      </c>
    </row>
    <row r="35" spans="2:25" ht="12" customHeight="1" x14ac:dyDescent="0.25">
      <c r="B35" s="267" t="s">
        <v>103</v>
      </c>
      <c r="C35" s="268">
        <v>28</v>
      </c>
      <c r="D35" s="269" t="str">
        <f t="shared" si="0"/>
        <v>-</v>
      </c>
      <c r="E35" s="270" t="str">
        <f>IF(ISBLANK(D35),"",IF(EXACT(D35,"-"),"BYE",VLOOKUP(D35,Inscripcion!$A$1:$E$200,2,FALSE)))</f>
        <v>BYE</v>
      </c>
      <c r="F35" s="271" t="str">
        <f>IF(EXACT(D35,"-"),"",VLOOKUP(D35,Inscripcion!$A$1:$E$200,3,FALSE))</f>
        <v/>
      </c>
      <c r="G35" s="244"/>
      <c r="H35" s="272"/>
      <c r="I35" s="281"/>
      <c r="J35" s="244"/>
      <c r="K35" s="244"/>
      <c r="L35" s="244"/>
      <c r="M35" s="237"/>
      <c r="N35" s="237"/>
      <c r="O35" s="237"/>
      <c r="P35" s="303" t="s">
        <v>101</v>
      </c>
      <c r="Q35" s="304">
        <v>10</v>
      </c>
      <c r="R35" s="305" t="s">
        <v>114</v>
      </c>
      <c r="S35" s="258"/>
      <c r="T35" s="249" t="str">
        <f>IF(ISBLANK(S35),"",VLOOKUP(S35,Inscripcion!$A$1:$E$200,2,FALSE))</f>
        <v/>
      </c>
      <c r="U35" s="243" t="str">
        <f>IF(ISBLANK(S35),"",VLOOKUP(S35,Inscripcion!$A$1:$E$200,3,FALSE))</f>
        <v/>
      </c>
      <c r="V35" s="250" t="e">
        <f>VLOOKUP(R35,Rifa!$A$1:$C$100,2,FALSE)</f>
        <v>#N/A</v>
      </c>
      <c r="W35" s="251" t="str">
        <f t="shared" si="3"/>
        <v>-</v>
      </c>
      <c r="X35" s="259" t="e">
        <f t="shared" si="4"/>
        <v>#N/A</v>
      </c>
    </row>
    <row r="36" spans="2:25" ht="12" customHeight="1" x14ac:dyDescent="0.25">
      <c r="B36" s="273" t="s">
        <v>103</v>
      </c>
      <c r="C36" s="274">
        <v>29</v>
      </c>
      <c r="D36" s="275" t="str">
        <f t="shared" si="0"/>
        <v>-</v>
      </c>
      <c r="E36" s="276" t="str">
        <f>IF(ISBLANK(D36),"",IF(EXACT(D36,"-"),"BYE",VLOOKUP(D36,Inscripcion!$A$1:$E$200,2,FALSE)))</f>
        <v>BYE</v>
      </c>
      <c r="F36" s="277" t="str">
        <f>IF(EXACT(D36,"-"),"",VLOOKUP(D36,Inscripcion!$A$1:$E$200,3,FALSE))</f>
        <v/>
      </c>
      <c r="G36" s="244"/>
      <c r="H36" s="272"/>
      <c r="I36" s="244"/>
      <c r="J36" s="244"/>
      <c r="K36" s="244"/>
      <c r="L36" s="244"/>
      <c r="M36" s="237"/>
      <c r="N36" s="237"/>
      <c r="O36" s="237"/>
      <c r="P36" s="303" t="s">
        <v>101</v>
      </c>
      <c r="Q36" s="304">
        <v>11</v>
      </c>
      <c r="R36" s="305" t="s">
        <v>115</v>
      </c>
      <c r="S36" s="258"/>
      <c r="T36" s="249" t="str">
        <f>IF(ISBLANK(S36),"",VLOOKUP(S36,Inscripcion!$A$1:$E$200,2,FALSE))</f>
        <v/>
      </c>
      <c r="U36" s="243" t="str">
        <f>IF(ISBLANK(S36),"",VLOOKUP(S36,Inscripcion!$A$1:$E$200,3,FALSE))</f>
        <v/>
      </c>
      <c r="V36" s="250" t="e">
        <f>VLOOKUP(R36,Rifa!$A$1:$C$100,2,FALSE)</f>
        <v>#N/A</v>
      </c>
      <c r="W36" s="251" t="str">
        <f t="shared" si="3"/>
        <v>-</v>
      </c>
      <c r="X36" s="259" t="e">
        <f t="shared" si="4"/>
        <v>#N/A</v>
      </c>
    </row>
    <row r="37" spans="2:25" ht="12" customHeight="1" x14ac:dyDescent="0.25">
      <c r="B37" s="260" t="s">
        <v>102</v>
      </c>
      <c r="C37" s="240">
        <v>30</v>
      </c>
      <c r="D37" s="241" t="str">
        <f t="shared" si="0"/>
        <v>-</v>
      </c>
      <c r="E37" s="242" t="str">
        <f>IF(ISBLANK(D37),"",IF(EXACT(D37,"-"),"BYE",VLOOKUP(D37,Inscripcion!$A$1:$E$200,2,FALSE)))</f>
        <v>BYE</v>
      </c>
      <c r="F37" s="243" t="str">
        <f>IF(EXACT(D37,"-"),"",VLOOKUP(D37,Inscripcion!$A$1:$E$200,3,FALSE))</f>
        <v/>
      </c>
      <c r="G37" s="254"/>
      <c r="H37" s="281"/>
      <c r="I37" s="244"/>
      <c r="J37" s="244"/>
      <c r="K37" s="244"/>
      <c r="L37" s="244"/>
      <c r="M37" s="237"/>
      <c r="N37" s="237"/>
      <c r="O37" s="237"/>
      <c r="P37" s="303" t="s">
        <v>101</v>
      </c>
      <c r="Q37" s="304">
        <v>12</v>
      </c>
      <c r="R37" s="305" t="s">
        <v>116</v>
      </c>
      <c r="S37" s="258"/>
      <c r="T37" s="249" t="str">
        <f>IF(ISBLANK(S37),"",VLOOKUP(S37,Inscripcion!$A$1:$E$200,2,FALSE))</f>
        <v/>
      </c>
      <c r="U37" s="243" t="str">
        <f>IF(ISBLANK(S37),"",VLOOKUP(S37,Inscripcion!$A$1:$E$200,3,FALSE))</f>
        <v/>
      </c>
      <c r="V37" s="250" t="e">
        <f>VLOOKUP(R37,Rifa!$A$1:$C$100,2,FALSE)</f>
        <v>#N/A</v>
      </c>
      <c r="W37" s="251" t="str">
        <f t="shared" si="3"/>
        <v>-</v>
      </c>
      <c r="X37" s="259" t="e">
        <f t="shared" si="4"/>
        <v>#N/A</v>
      </c>
    </row>
    <row r="38" spans="2:25" ht="12" customHeight="1" x14ac:dyDescent="0.25">
      <c r="B38" s="253"/>
      <c r="C38" s="240">
        <v>31</v>
      </c>
      <c r="D38" s="241" t="str">
        <f t="shared" si="0"/>
        <v>-</v>
      </c>
      <c r="E38" s="249" t="str">
        <f>IF(ISBLANK(D38),"",IF(EXACT(D38,"-"),"BYE",VLOOKUP(D38,Inscripcion!$A$1:$E$200,2,FALSE)))</f>
        <v>BYE</v>
      </c>
      <c r="F38" s="243" t="str">
        <f>IF(EXACT(D38,"-"),"",VLOOKUP(D38,Inscripcion!$A$1:$E$200,3,FALSE))</f>
        <v/>
      </c>
      <c r="G38" s="261"/>
      <c r="H38" s="244"/>
      <c r="I38" s="244"/>
      <c r="J38" s="244"/>
      <c r="K38" s="244"/>
      <c r="L38" s="244"/>
      <c r="M38" s="237"/>
      <c r="N38" s="237"/>
      <c r="O38" s="237"/>
      <c r="P38" s="303" t="s">
        <v>101</v>
      </c>
      <c r="Q38" s="304">
        <v>13</v>
      </c>
      <c r="R38" s="305" t="s">
        <v>117</v>
      </c>
      <c r="S38" s="258"/>
      <c r="T38" s="249" t="str">
        <f>IF(ISBLANK(S38),"",VLOOKUP(S38,Inscripcion!$A$1:$E$200,2,FALSE))</f>
        <v/>
      </c>
      <c r="U38" s="243" t="str">
        <f>IF(ISBLANK(S38),"",VLOOKUP(S38,Inscripcion!$A$1:$E$200,3,FALSE))</f>
        <v/>
      </c>
      <c r="V38" s="250" t="e">
        <f>VLOOKUP(R38,Rifa!$A$1:$C$100,2,FALSE)</f>
        <v>#N/A</v>
      </c>
      <c r="W38" s="251" t="str">
        <f t="shared" si="3"/>
        <v>-</v>
      </c>
      <c r="X38" s="259" t="e">
        <f t="shared" si="4"/>
        <v>#N/A</v>
      </c>
    </row>
    <row r="39" spans="2:25" ht="12" customHeight="1" x14ac:dyDescent="0.25">
      <c r="B39" s="239" t="s">
        <v>118</v>
      </c>
      <c r="C39" s="240">
        <v>32</v>
      </c>
      <c r="D39" s="241" t="str">
        <f t="shared" si="0"/>
        <v>-</v>
      </c>
      <c r="E39" s="249" t="str">
        <f>IF(ISBLANK(D39),"",IF(EXACT(D39,"-"),"BYE",VLOOKUP(D39,Inscripcion!$A$1:$E$200,2,FALSE)))</f>
        <v>BYE</v>
      </c>
      <c r="F39" s="243" t="str">
        <f>IF(EXACT(D39,"-"),"",VLOOKUP(D39,Inscripcion!$A$1:$E$200,3,FALSE))</f>
        <v/>
      </c>
      <c r="G39" s="244"/>
      <c r="H39" s="244"/>
      <c r="I39" s="244"/>
      <c r="J39" s="244"/>
      <c r="K39" s="244"/>
      <c r="L39" s="244"/>
      <c r="M39" s="237"/>
      <c r="N39" s="238"/>
      <c r="O39" s="238"/>
      <c r="P39" s="303" t="s">
        <v>101</v>
      </c>
      <c r="Q39" s="304">
        <v>14</v>
      </c>
      <c r="R39" s="305" t="s">
        <v>119</v>
      </c>
      <c r="S39" s="258"/>
      <c r="T39" s="249" t="str">
        <f>IF(ISBLANK(S39),"",VLOOKUP(S39,Inscripcion!$A$1:$E$200,2,FALSE))</f>
        <v/>
      </c>
      <c r="U39" s="243" t="str">
        <f>IF(ISBLANK(S39),"",VLOOKUP(S39,Inscripcion!$A$1:$E$200,3,FALSE))</f>
        <v/>
      </c>
      <c r="V39" s="250" t="e">
        <f>VLOOKUP(R39,Rifa!$A$1:$C$100,2,FALSE)</f>
        <v>#N/A</v>
      </c>
      <c r="W39" s="251" t="str">
        <f t="shared" si="3"/>
        <v>-</v>
      </c>
      <c r="X39" s="259" t="e">
        <f t="shared" si="4"/>
        <v>#N/A</v>
      </c>
    </row>
    <row r="40" spans="2:25" ht="12" customHeight="1" x14ac:dyDescent="0.25">
      <c r="B40" s="307"/>
      <c r="C40" s="307"/>
      <c r="D40" s="307"/>
      <c r="E40" s="307"/>
      <c r="F40" s="308"/>
      <c r="G40" s="307"/>
      <c r="H40" s="307"/>
      <c r="I40" s="307"/>
      <c r="J40" s="307"/>
      <c r="K40" s="307"/>
      <c r="L40" s="237"/>
      <c r="M40" s="237"/>
      <c r="N40" s="238"/>
      <c r="O40" s="238"/>
      <c r="P40" s="303" t="s">
        <v>101</v>
      </c>
      <c r="Q40" s="304">
        <v>15</v>
      </c>
      <c r="R40" s="305" t="s">
        <v>120</v>
      </c>
      <c r="S40" s="258"/>
      <c r="T40" s="249" t="str">
        <f>IF(ISBLANK(S40),"",VLOOKUP(S40,Inscripcion!$A$1:$E$200,2,FALSE))</f>
        <v/>
      </c>
      <c r="U40" s="243" t="str">
        <f>IF(ISBLANK(S40),"",VLOOKUP(S40,Inscripcion!$A$1:$E$200,3,FALSE))</f>
        <v/>
      </c>
      <c r="V40" s="250" t="e">
        <f>VLOOKUP(R40,Rifa!$A$1:$C$100,2,FALSE)</f>
        <v>#N/A</v>
      </c>
      <c r="W40" s="251" t="str">
        <f t="shared" si="3"/>
        <v>-</v>
      </c>
      <c r="X40" s="259" t="e">
        <f t="shared" si="4"/>
        <v>#N/A</v>
      </c>
      <c r="Y40" s="309"/>
    </row>
    <row r="41" spans="2:25" ht="12" customHeight="1" x14ac:dyDescent="0.25">
      <c r="B41" s="307"/>
      <c r="C41" s="307"/>
      <c r="D41" s="307"/>
      <c r="E41" s="307"/>
      <c r="F41" s="308"/>
      <c r="G41" s="307"/>
      <c r="H41" s="307"/>
      <c r="I41" s="307"/>
      <c r="J41" s="307"/>
      <c r="K41" s="307"/>
      <c r="L41" s="237"/>
      <c r="M41" s="237"/>
      <c r="N41" s="238"/>
      <c r="O41" s="238"/>
      <c r="P41" s="303" t="s">
        <v>101</v>
      </c>
      <c r="Q41" s="304">
        <v>16</v>
      </c>
      <c r="R41" s="305" t="s">
        <v>121</v>
      </c>
      <c r="S41" s="258"/>
      <c r="T41" s="249" t="str">
        <f>IF(ISBLANK(S41),"",VLOOKUP(S41,Inscripcion!$A$1:$E$200,2,FALSE))</f>
        <v/>
      </c>
      <c r="U41" s="243" t="str">
        <f>IF(ISBLANK(S41),"",VLOOKUP(S41,Inscripcion!$A$1:$E$200,3,FALSE))</f>
        <v/>
      </c>
      <c r="V41" s="250" t="e">
        <f>VLOOKUP(R41,Rifa!$A$1:$C$100,2,FALSE)</f>
        <v>#N/A</v>
      </c>
      <c r="W41" s="251" t="str">
        <f t="shared" si="3"/>
        <v>-</v>
      </c>
      <c r="X41" s="259" t="e">
        <f t="shared" si="4"/>
        <v>#N/A</v>
      </c>
      <c r="Y41" s="238"/>
    </row>
    <row r="42" spans="2:25" ht="12" customHeight="1" x14ac:dyDescent="0.25">
      <c r="B42" s="307"/>
      <c r="C42" s="307"/>
      <c r="D42" s="307"/>
      <c r="E42" s="307"/>
      <c r="F42" s="308"/>
      <c r="G42" s="307"/>
      <c r="H42" s="307"/>
      <c r="I42" s="307"/>
      <c r="J42" s="307"/>
      <c r="K42" s="307"/>
      <c r="L42" s="307"/>
      <c r="M42" s="307"/>
      <c r="N42" s="307"/>
      <c r="O42" s="307"/>
      <c r="P42" s="238"/>
      <c r="Q42" s="238"/>
      <c r="R42" s="238"/>
      <c r="S42" s="238"/>
      <c r="T42" s="238"/>
      <c r="U42" s="310"/>
      <c r="V42" s="238"/>
      <c r="W42" s="238"/>
      <c r="X42" s="238"/>
      <c r="Y42" s="238"/>
    </row>
    <row r="43" spans="2:25" ht="12" customHeight="1" x14ac:dyDescent="0.25">
      <c r="B43" s="307"/>
      <c r="C43" s="307"/>
      <c r="D43" s="307"/>
      <c r="E43" s="307"/>
      <c r="F43" s="308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9"/>
      <c r="T43" s="238" t="s">
        <v>122</v>
      </c>
      <c r="U43" s="311" t="s">
        <v>122</v>
      </c>
      <c r="V43" s="307">
        <v>1</v>
      </c>
      <c r="W43" s="312" t="s">
        <v>123</v>
      </c>
      <c r="X43" s="309"/>
      <c r="Y43" s="238"/>
    </row>
    <row r="44" spans="2:25" ht="12" customHeight="1" x14ac:dyDescent="0.25">
      <c r="B44" s="307"/>
      <c r="C44" s="307"/>
      <c r="D44" s="307"/>
      <c r="E44" s="307"/>
      <c r="F44" s="308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9"/>
      <c r="T44" s="238"/>
      <c r="U44" s="311"/>
      <c r="V44" s="307">
        <v>2</v>
      </c>
      <c r="W44" s="312" t="s">
        <v>123</v>
      </c>
      <c r="X44" s="309"/>
      <c r="Y44" s="238"/>
    </row>
    <row r="45" spans="2:25" ht="12" customHeight="1" x14ac:dyDescent="0.25">
      <c r="B45" s="307"/>
      <c r="C45" s="307"/>
      <c r="D45" s="307"/>
      <c r="E45" s="307"/>
      <c r="F45" s="308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9"/>
      <c r="T45" s="238"/>
      <c r="U45" s="311"/>
      <c r="V45" s="307">
        <v>3</v>
      </c>
      <c r="W45" s="312" t="s">
        <v>123</v>
      </c>
      <c r="X45" s="309"/>
      <c r="Y45" s="238"/>
    </row>
    <row r="46" spans="2:25" ht="12" customHeight="1" x14ac:dyDescent="0.25">
      <c r="B46" s="307"/>
      <c r="C46" s="307"/>
      <c r="D46" s="307"/>
      <c r="E46" s="307"/>
      <c r="F46" s="308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9"/>
      <c r="T46" s="238"/>
      <c r="U46" s="311"/>
      <c r="V46" s="307">
        <v>4</v>
      </c>
      <c r="W46" s="312" t="s">
        <v>123</v>
      </c>
      <c r="X46" s="309"/>
      <c r="Y46" s="238"/>
    </row>
    <row r="47" spans="2:25" ht="12.75" customHeight="1" x14ac:dyDescent="0.25">
      <c r="P47" s="312"/>
      <c r="Q47" s="312"/>
      <c r="R47" s="312"/>
      <c r="S47" s="309"/>
      <c r="T47" s="238"/>
      <c r="U47" s="313"/>
      <c r="V47" s="307">
        <v>5</v>
      </c>
      <c r="W47" s="312" t="s">
        <v>123</v>
      </c>
      <c r="X47" s="309"/>
      <c r="Y47" s="238"/>
    </row>
    <row r="48" spans="2:25" ht="12.75" customHeight="1" x14ac:dyDescent="0.25">
      <c r="P48" s="312"/>
      <c r="Q48" s="312"/>
      <c r="R48" s="312"/>
      <c r="S48" s="309"/>
      <c r="T48" s="238"/>
      <c r="U48" s="313"/>
      <c r="V48" s="307">
        <v>6</v>
      </c>
      <c r="W48" s="312" t="s">
        <v>123</v>
      </c>
      <c r="X48" s="309"/>
      <c r="Y48" s="238"/>
    </row>
    <row r="49" spans="16:25" ht="12.75" customHeight="1" x14ac:dyDescent="0.25">
      <c r="P49" s="312"/>
      <c r="Q49" s="312"/>
      <c r="R49" s="312"/>
      <c r="S49" s="309"/>
      <c r="T49" s="238"/>
      <c r="U49" s="313"/>
      <c r="V49" s="307">
        <v>7</v>
      </c>
      <c r="W49" s="312" t="s">
        <v>123</v>
      </c>
      <c r="X49" s="309"/>
      <c r="Y49" s="238"/>
    </row>
    <row r="50" spans="16:25" ht="12.75" customHeight="1" x14ac:dyDescent="0.25">
      <c r="P50" s="312"/>
      <c r="Q50" s="312"/>
      <c r="R50" s="312"/>
      <c r="S50" s="309"/>
      <c r="T50" s="238"/>
      <c r="U50" s="313"/>
      <c r="V50" s="307">
        <v>8</v>
      </c>
      <c r="W50" s="312" t="s">
        <v>123</v>
      </c>
      <c r="X50" s="309"/>
      <c r="Y50" s="238"/>
    </row>
    <row r="51" spans="16:25" ht="12.75" customHeight="1" x14ac:dyDescent="0.25">
      <c r="P51" s="312"/>
      <c r="Q51" s="312"/>
      <c r="R51" s="312"/>
      <c r="S51" s="309"/>
      <c r="T51" s="238"/>
      <c r="U51" s="313"/>
      <c r="V51" s="307">
        <v>9</v>
      </c>
      <c r="W51" s="312" t="s">
        <v>123</v>
      </c>
      <c r="X51" s="309"/>
      <c r="Y51" s="238"/>
    </row>
    <row r="52" spans="16:25" ht="12.75" customHeight="1" x14ac:dyDescent="0.25">
      <c r="P52" s="312"/>
      <c r="Q52" s="312"/>
      <c r="R52" s="312"/>
      <c r="S52" s="309"/>
      <c r="T52" s="238"/>
      <c r="U52" s="313"/>
      <c r="V52" s="307">
        <v>10</v>
      </c>
      <c r="W52" s="312" t="s">
        <v>123</v>
      </c>
      <c r="X52" s="309"/>
      <c r="Y52" s="238"/>
    </row>
    <row r="53" spans="16:25" ht="12.75" customHeight="1" x14ac:dyDescent="0.25">
      <c r="P53" s="312"/>
      <c r="Q53" s="312"/>
      <c r="R53" s="312"/>
      <c r="S53" s="309"/>
      <c r="T53" s="238"/>
      <c r="U53" s="313"/>
      <c r="V53" s="307">
        <v>11</v>
      </c>
      <c r="W53" s="312" t="s">
        <v>123</v>
      </c>
      <c r="X53" s="309"/>
      <c r="Y53" s="238"/>
    </row>
    <row r="54" spans="16:25" ht="12.75" customHeight="1" x14ac:dyDescent="0.25">
      <c r="P54" s="312"/>
      <c r="Q54" s="312"/>
      <c r="R54" s="312"/>
      <c r="S54" s="309"/>
      <c r="T54" s="238"/>
      <c r="U54" s="313"/>
      <c r="V54" s="307">
        <v>12</v>
      </c>
      <c r="W54" s="312" t="s">
        <v>123</v>
      </c>
      <c r="X54" s="309"/>
      <c r="Y54" s="238"/>
    </row>
    <row r="55" spans="16:25" ht="12.75" customHeight="1" x14ac:dyDescent="0.25">
      <c r="P55" s="312"/>
      <c r="Q55" s="312"/>
      <c r="R55" s="312"/>
      <c r="S55" s="309"/>
      <c r="T55" s="238"/>
      <c r="U55" s="313"/>
      <c r="V55" s="307">
        <v>13</v>
      </c>
      <c r="W55" s="312" t="s">
        <v>123</v>
      </c>
      <c r="X55" s="309"/>
      <c r="Y55" s="238"/>
    </row>
    <row r="56" spans="16:25" ht="12.75" customHeight="1" x14ac:dyDescent="0.25">
      <c r="P56" s="312"/>
      <c r="Q56" s="312"/>
      <c r="R56" s="312"/>
      <c r="S56" s="309"/>
      <c r="T56" s="238"/>
      <c r="U56" s="313"/>
      <c r="V56" s="307">
        <v>14</v>
      </c>
      <c r="W56" s="312" t="s">
        <v>123</v>
      </c>
      <c r="X56" s="309"/>
      <c r="Y56" s="238"/>
    </row>
    <row r="57" spans="16:25" ht="12.75" customHeight="1" x14ac:dyDescent="0.25">
      <c r="P57" s="312"/>
      <c r="Q57" s="312"/>
      <c r="R57" s="312"/>
      <c r="S57" s="309"/>
      <c r="T57" s="238"/>
      <c r="U57" s="313"/>
      <c r="V57" s="307">
        <v>15</v>
      </c>
      <c r="W57" s="312" t="s">
        <v>123</v>
      </c>
      <c r="X57" s="309"/>
      <c r="Y57" s="238"/>
    </row>
    <row r="58" spans="16:25" ht="12.75" customHeight="1" x14ac:dyDescent="0.25">
      <c r="P58" s="312"/>
      <c r="Q58" s="312"/>
      <c r="R58" s="312"/>
      <c r="S58" s="309"/>
      <c r="T58" s="238"/>
      <c r="U58" s="313"/>
      <c r="V58" s="307">
        <v>16</v>
      </c>
      <c r="W58" s="312" t="s">
        <v>123</v>
      </c>
      <c r="X58" s="309"/>
      <c r="Y58" s="238"/>
    </row>
    <row r="59" spans="16:25" ht="12.75" customHeight="1" x14ac:dyDescent="0.25">
      <c r="P59" s="312"/>
      <c r="Q59" s="312"/>
      <c r="R59" s="312"/>
      <c r="S59" s="309"/>
      <c r="T59" s="238"/>
      <c r="U59" s="313"/>
      <c r="V59" s="307">
        <v>17</v>
      </c>
      <c r="W59" s="312" t="s">
        <v>123</v>
      </c>
      <c r="X59" s="309"/>
      <c r="Y59" s="238"/>
    </row>
    <row r="60" spans="16:25" ht="12.75" customHeight="1" x14ac:dyDescent="0.25">
      <c r="P60" s="312"/>
      <c r="Q60" s="312"/>
      <c r="R60" s="312"/>
      <c r="S60" s="309"/>
      <c r="T60" s="238"/>
      <c r="U60" s="313"/>
      <c r="V60" s="307">
        <v>18</v>
      </c>
      <c r="W60" s="312" t="s">
        <v>123</v>
      </c>
      <c r="X60" s="309"/>
      <c r="Y60" s="238"/>
    </row>
    <row r="61" spans="16:25" ht="12.75" customHeight="1" x14ac:dyDescent="0.25">
      <c r="P61" s="312"/>
      <c r="Q61" s="312"/>
      <c r="R61" s="312"/>
      <c r="S61" s="309"/>
      <c r="T61" s="238"/>
      <c r="U61" s="313"/>
      <c r="V61" s="307">
        <v>19</v>
      </c>
      <c r="W61" s="312" t="s">
        <v>123</v>
      </c>
      <c r="X61" s="309"/>
      <c r="Y61" s="238"/>
    </row>
    <row r="62" spans="16:25" ht="12.75" customHeight="1" x14ac:dyDescent="0.25">
      <c r="P62" s="312"/>
      <c r="Q62" s="312"/>
      <c r="R62" s="312"/>
      <c r="S62" s="309"/>
      <c r="T62" s="238"/>
      <c r="U62" s="313"/>
      <c r="V62" s="307">
        <v>20</v>
      </c>
      <c r="W62" s="312" t="s">
        <v>123</v>
      </c>
      <c r="X62" s="309"/>
      <c r="Y62" s="238"/>
    </row>
    <row r="63" spans="16:25" ht="12.75" customHeight="1" x14ac:dyDescent="0.25">
      <c r="P63" s="312"/>
      <c r="Q63" s="312"/>
      <c r="R63" s="312"/>
      <c r="S63" s="309"/>
      <c r="T63" s="238"/>
      <c r="U63" s="313"/>
      <c r="V63" s="307">
        <v>21</v>
      </c>
      <c r="W63" s="312" t="s">
        <v>123</v>
      </c>
      <c r="X63" s="309"/>
      <c r="Y63" s="238"/>
    </row>
    <row r="64" spans="16:25" ht="12.75" customHeight="1" x14ac:dyDescent="0.25">
      <c r="P64" s="312"/>
      <c r="Q64" s="312"/>
      <c r="R64" s="312"/>
      <c r="S64" s="309"/>
      <c r="T64" s="238"/>
      <c r="U64" s="313"/>
      <c r="V64" s="307">
        <v>22</v>
      </c>
      <c r="W64" s="312" t="s">
        <v>123</v>
      </c>
      <c r="X64" s="309"/>
      <c r="Y64" s="238"/>
    </row>
    <row r="65" spans="16:25" ht="12.75" customHeight="1" x14ac:dyDescent="0.25">
      <c r="P65" s="312"/>
      <c r="Q65" s="312"/>
      <c r="R65" s="312"/>
      <c r="S65" s="309"/>
      <c r="T65" s="238"/>
      <c r="U65" s="313"/>
      <c r="V65" s="307">
        <v>23</v>
      </c>
      <c r="W65" s="312" t="s">
        <v>123</v>
      </c>
      <c r="X65" s="309"/>
      <c r="Y65" s="238"/>
    </row>
    <row r="66" spans="16:25" ht="12.75" customHeight="1" x14ac:dyDescent="0.25">
      <c r="P66" s="312"/>
      <c r="Q66" s="312"/>
      <c r="R66" s="312"/>
      <c r="S66" s="309"/>
      <c r="T66" s="238"/>
      <c r="U66" s="313"/>
      <c r="V66" s="307">
        <v>24</v>
      </c>
      <c r="W66" s="312" t="s">
        <v>123</v>
      </c>
      <c r="X66" s="309"/>
    </row>
    <row r="67" spans="16:25" ht="12.75" customHeight="1" x14ac:dyDescent="0.25">
      <c r="V67" s="307">
        <v>25</v>
      </c>
      <c r="W67" s="312" t="s">
        <v>123</v>
      </c>
    </row>
    <row r="68" spans="16:25" ht="12.75" customHeight="1" x14ac:dyDescent="0.25">
      <c r="V68" s="307">
        <v>26</v>
      </c>
      <c r="W68" s="312" t="s">
        <v>123</v>
      </c>
    </row>
    <row r="69" spans="16:25" ht="12.75" customHeight="1" x14ac:dyDescent="0.25">
      <c r="V69" s="307">
        <v>27</v>
      </c>
      <c r="W69" s="312" t="s">
        <v>123</v>
      </c>
    </row>
    <row r="70" spans="16:25" ht="12.75" customHeight="1" x14ac:dyDescent="0.25">
      <c r="V70" s="307">
        <v>28</v>
      </c>
      <c r="W70" s="312" t="s">
        <v>123</v>
      </c>
    </row>
    <row r="71" spans="16:25" ht="12.75" customHeight="1" x14ac:dyDescent="0.25">
      <c r="V71" s="307">
        <v>29</v>
      </c>
      <c r="W71" s="312" t="s">
        <v>123</v>
      </c>
    </row>
    <row r="72" spans="16:25" ht="12.75" customHeight="1" x14ac:dyDescent="0.25">
      <c r="V72" s="307">
        <v>30</v>
      </c>
      <c r="W72" s="312" t="s">
        <v>123</v>
      </c>
    </row>
    <row r="73" spans="16:25" ht="12.75" customHeight="1" x14ac:dyDescent="0.25">
      <c r="V73" s="307">
        <v>31</v>
      </c>
      <c r="W73" s="312" t="s">
        <v>123</v>
      </c>
    </row>
    <row r="74" spans="16:25" ht="12.75" customHeight="1" x14ac:dyDescent="0.25">
      <c r="V74" s="307">
        <v>32</v>
      </c>
      <c r="W74" s="312" t="s">
        <v>123</v>
      </c>
    </row>
  </sheetData>
  <mergeCells count="3">
    <mergeCell ref="B5:X6"/>
    <mergeCell ref="S7:X7"/>
    <mergeCell ref="S25:X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47</v>
      </c>
      <c r="H7" s="26">
        <v>44630.696684560186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48</v>
      </c>
      <c r="C9" s="4"/>
      <c r="D9" s="5" t="s">
        <v>67</v>
      </c>
      <c r="E9" s="3" t="s">
        <v>49</v>
      </c>
      <c r="F9" s="5" t="s">
        <v>68</v>
      </c>
      <c r="G9" s="3" t="s">
        <v>50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51</v>
      </c>
      <c r="C11" s="7" t="s">
        <v>52</v>
      </c>
      <c r="D11" s="7" t="s">
        <v>53</v>
      </c>
      <c r="E11" s="7" t="s">
        <v>54</v>
      </c>
      <c r="F11" s="7" t="s">
        <v>55</v>
      </c>
      <c r="G11" s="7" t="s">
        <v>56</v>
      </c>
    </row>
    <row r="12" spans="2:10" ht="21" customHeight="1" x14ac:dyDescent="0.35">
      <c r="B12" s="8">
        <v>1</v>
      </c>
      <c r="C12" s="9">
        <v>1415</v>
      </c>
      <c r="D12" s="10" t="str">
        <f>IF(ISBLANK(C12),"",VLOOKUP(C12,Inscripcion!$A$1:$E$200,2,FALSE))</f>
        <v>Stacy Vega Torres</v>
      </c>
      <c r="E12" s="11" t="str">
        <f>IF(ISBLANK(C12),"",VLOOKUP(C12,Inscripcion!$A$1:$E$200,3,FALSE))</f>
        <v>Alajuela</v>
      </c>
      <c r="F12" s="11">
        <f>IF(ISBLANK(C12),"",VLOOKUP(C12,Inscripcion!$A$1:$E$200,4,FALSE))</f>
        <v>6</v>
      </c>
      <c r="G12" s="11">
        <f>IF(ISBLANK(C12),"",VLOOKUP(C12,Inscripcion!$A$1:$E$200,5,FALSE))</f>
        <v>500</v>
      </c>
    </row>
    <row r="13" spans="2:10" ht="21" customHeight="1" x14ac:dyDescent="0.35">
      <c r="B13" s="8">
        <v>2</v>
      </c>
      <c r="C13" s="9">
        <v>2778</v>
      </c>
      <c r="D13" s="10" t="str">
        <f>IF(ISBLANK(C13),"",VLOOKUP(C13,Inscripcion!$A$1:$E$200,2,FALSE))</f>
        <v>Maripaz Araya Padilla</v>
      </c>
      <c r="E13" s="11" t="str">
        <f>IF(ISBLANK(C13),"",VLOOKUP(C13,Inscripcion!$A$1:$E$200,3,FALSE))</f>
        <v>Perez Zeledon</v>
      </c>
      <c r="F13" s="11">
        <f>IF(ISBLANK(C13),"",VLOOKUP(C13,Inscripcion!$A$1:$E$200,4,FALSE))</f>
        <v>109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2815</v>
      </c>
      <c r="D14" s="10" t="str">
        <f>IF(ISBLANK(C14),"",VLOOKUP(C14,Inscripcion!$A$1:$E$200,2,FALSE))</f>
        <v>Jimena Diaz Arroyo</v>
      </c>
      <c r="E14" s="11" t="str">
        <f>IF(ISBLANK(C14),"",VLOOKUP(C14,Inscripcion!$A$1:$E$200,3,FALSE))</f>
        <v>Esparza</v>
      </c>
      <c r="F14" s="11">
        <f>IF(ISBLANK(C14),"",VLOOKUP(C14,Inscripcion!$A$1:$E$200,4,FALSE))</f>
        <v>3</v>
      </c>
      <c r="G14" s="11">
        <f>IF(ISBLANK(C14),"",VLOOKUP(C14,Inscripcion!$A$1:$E$200,5,FALSE))</f>
        <v>500</v>
      </c>
    </row>
    <row r="15" spans="2:10" ht="21" customHeight="1" x14ac:dyDescent="0.25">
      <c r="F15" s="12" t="s">
        <v>57</v>
      </c>
      <c r="G15" s="12" t="s">
        <v>57</v>
      </c>
    </row>
    <row r="16" spans="2:10" ht="21" customHeight="1" x14ac:dyDescent="0.25"/>
    <row r="17" spans="2:10" ht="21" customHeight="1" x14ac:dyDescent="0.25">
      <c r="B17" s="13" t="s">
        <v>58</v>
      </c>
      <c r="C17" s="13"/>
      <c r="D17" s="13" t="s">
        <v>59</v>
      </c>
      <c r="E17" s="14" t="s">
        <v>60</v>
      </c>
      <c r="F17" s="13" t="s">
        <v>61</v>
      </c>
      <c r="G17" s="13" t="s">
        <v>62</v>
      </c>
      <c r="H17" s="15" t="s">
        <v>63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Stacy Vega Torres</v>
      </c>
      <c r="E18" s="20"/>
      <c r="F18" s="20"/>
      <c r="G18" s="20"/>
      <c r="H18" s="21"/>
      <c r="I18" s="16"/>
    </row>
    <row r="19" spans="2:10" ht="21" customHeight="1" x14ac:dyDescent="0.25">
      <c r="B19" s="22"/>
      <c r="C19" s="18">
        <v>3</v>
      </c>
      <c r="D19" s="19" t="str">
        <f>D14</f>
        <v>Jimena Diaz Arroyo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Stacy Vega Torres</v>
      </c>
      <c r="E20" s="20"/>
      <c r="F20" s="20"/>
      <c r="G20" s="20"/>
      <c r="H20" s="21"/>
      <c r="I20" s="16"/>
    </row>
    <row r="21" spans="2:10" ht="21" customHeight="1" x14ac:dyDescent="0.25">
      <c r="B21" s="22"/>
      <c r="C21" s="20">
        <v>2</v>
      </c>
      <c r="D21" s="19" t="str">
        <f>D13</f>
        <v>Maripaz Araya Padilla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Maripaz Araya Padilla</v>
      </c>
      <c r="E22" s="20"/>
      <c r="F22" s="20"/>
      <c r="G22" s="20"/>
      <c r="H22" s="24"/>
      <c r="I22" s="16"/>
    </row>
    <row r="23" spans="2:10" ht="21" customHeight="1" x14ac:dyDescent="0.25">
      <c r="B23" s="22"/>
      <c r="C23" s="20">
        <v>3</v>
      </c>
      <c r="D23" s="19" t="str">
        <f>D14</f>
        <v>Jimena Diaz Arroyo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64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65</v>
      </c>
      <c r="E27" s="4"/>
      <c r="F27" s="4"/>
    </row>
    <row r="28" spans="2:10" ht="21" customHeight="1" x14ac:dyDescent="0.25">
      <c r="D28" s="25" t="s">
        <v>66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47</v>
      </c>
      <c r="H7" s="52">
        <v>44630.696685821757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48</v>
      </c>
      <c r="C9" s="30"/>
      <c r="D9" s="31" t="s">
        <v>67</v>
      </c>
      <c r="E9" s="29" t="s">
        <v>49</v>
      </c>
      <c r="F9" s="31" t="s">
        <v>69</v>
      </c>
      <c r="G9" s="29" t="s">
        <v>50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51</v>
      </c>
      <c r="C11" s="33" t="s">
        <v>52</v>
      </c>
      <c r="D11" s="33" t="s">
        <v>53</v>
      </c>
      <c r="E11" s="33" t="s">
        <v>54</v>
      </c>
      <c r="F11" s="33" t="s">
        <v>55</v>
      </c>
      <c r="G11" s="33" t="s">
        <v>56</v>
      </c>
    </row>
    <row r="12" spans="2:10" ht="21" customHeight="1" x14ac:dyDescent="0.35">
      <c r="B12" s="34">
        <v>1</v>
      </c>
      <c r="C12" s="35">
        <v>1553</v>
      </c>
      <c r="D12" s="36" t="str">
        <f>IF(ISBLANK(C12),"",VLOOKUP(C12,Inscripcion!$A$1:$E$200,2,FALSE))</f>
        <v>Mónica Alfaro Chinchilla</v>
      </c>
      <c r="E12" s="37" t="str">
        <f>IF(ISBLANK(C12),"",VLOOKUP(C12,Inscripcion!$A$1:$E$200,3,FALSE))</f>
        <v>Escazu</v>
      </c>
      <c r="F12" s="37">
        <f>IF(ISBLANK(C12),"",VLOOKUP(C12,Inscripcion!$A$1:$E$200,4,FALSE))</f>
        <v>13</v>
      </c>
      <c r="G12" s="37">
        <f>IF(ISBLANK(C12),"",VLOOKUP(C12,Inscripcion!$A$1:$E$200,5,FALSE))</f>
        <v>500</v>
      </c>
    </row>
    <row r="13" spans="2:10" ht="21" customHeight="1" x14ac:dyDescent="0.35">
      <c r="B13" s="34">
        <v>2</v>
      </c>
      <c r="C13" s="35">
        <v>2713</v>
      </c>
      <c r="D13" s="36" t="str">
        <f>IF(ISBLANK(C13),"",VLOOKUP(C13,Inscripcion!$A$1:$E$200,2,FALSE))</f>
        <v>Ana Victoria Araya Padilla</v>
      </c>
      <c r="E13" s="37" t="str">
        <f>IF(ISBLANK(C13),"",VLOOKUP(C13,Inscripcion!$A$1:$E$200,3,FALSE))</f>
        <v>Perez Zeledon</v>
      </c>
      <c r="F13" s="37">
        <f>IF(ISBLANK(C13),"",VLOOKUP(C13,Inscripcion!$A$1:$E$200,4,FALSE))</f>
        <v>38</v>
      </c>
      <c r="G13" s="37">
        <f>IF(ISBLANK(C13),"",VLOOKUP(C13,Inscripcion!$A$1:$E$200,5,FALSE))</f>
        <v>500</v>
      </c>
    </row>
    <row r="14" spans="2:10" ht="21" customHeight="1" x14ac:dyDescent="0.35">
      <c r="B14" s="34">
        <v>3</v>
      </c>
      <c r="C14" s="35">
        <v>2850</v>
      </c>
      <c r="D14" s="36" t="str">
        <f>IF(ISBLANK(C14),"",VLOOKUP(C14,Inscripcion!$A$1:$E$200,2,FALSE))</f>
        <v>Victoria Sofia Castro Salas</v>
      </c>
      <c r="E14" s="37" t="str">
        <f>IF(ISBLANK(C14),"",VLOOKUP(C14,Inscripcion!$A$1:$E$200,3,FALSE))</f>
        <v>Alajuela</v>
      </c>
      <c r="F14" s="37">
        <f>IF(ISBLANK(C14),"",VLOOKUP(C14,Inscripcion!$A$1:$E$200,4,FALSE))</f>
        <v>4</v>
      </c>
      <c r="G14" s="37">
        <f>IF(ISBLANK(C14),"",VLOOKUP(C14,Inscripcion!$A$1:$E$200,5,FALSE))</f>
        <v>500</v>
      </c>
    </row>
    <row r="15" spans="2:10" ht="21" customHeight="1" x14ac:dyDescent="0.25">
      <c r="F15" s="38" t="s">
        <v>57</v>
      </c>
      <c r="G15" s="38" t="s">
        <v>57</v>
      </c>
    </row>
    <row r="16" spans="2:10" ht="21" customHeight="1" x14ac:dyDescent="0.25"/>
    <row r="17" spans="2:10" ht="21" customHeight="1" x14ac:dyDescent="0.25">
      <c r="B17" s="39" t="s">
        <v>58</v>
      </c>
      <c r="C17" s="39"/>
      <c r="D17" s="39" t="s">
        <v>59</v>
      </c>
      <c r="E17" s="40" t="s">
        <v>60</v>
      </c>
      <c r="F17" s="39" t="s">
        <v>61</v>
      </c>
      <c r="G17" s="39" t="s">
        <v>62</v>
      </c>
      <c r="H17" s="41" t="s">
        <v>63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Mónica Alfaro Chinchilla</v>
      </c>
      <c r="E18" s="46"/>
      <c r="F18" s="46"/>
      <c r="G18" s="46"/>
      <c r="H18" s="47"/>
      <c r="I18" s="42"/>
    </row>
    <row r="19" spans="2:10" ht="21" customHeight="1" x14ac:dyDescent="0.25">
      <c r="B19" s="48"/>
      <c r="C19" s="44">
        <v>3</v>
      </c>
      <c r="D19" s="45" t="str">
        <f>D14</f>
        <v>Victoria Sofia Castro Salas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Mónica Alfaro Chinchilla</v>
      </c>
      <c r="E20" s="46"/>
      <c r="F20" s="46"/>
      <c r="G20" s="46"/>
      <c r="H20" s="47"/>
      <c r="I20" s="42"/>
    </row>
    <row r="21" spans="2:10" ht="21" customHeight="1" x14ac:dyDescent="0.25">
      <c r="B21" s="48"/>
      <c r="C21" s="46">
        <v>2</v>
      </c>
      <c r="D21" s="45" t="str">
        <f>D13</f>
        <v>Ana Victoria Araya Padilla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Ana Victoria Araya Padilla</v>
      </c>
      <c r="E22" s="46"/>
      <c r="F22" s="46"/>
      <c r="G22" s="46"/>
      <c r="H22" s="50"/>
      <c r="I22" s="42"/>
    </row>
    <row r="23" spans="2:10" ht="21" customHeight="1" x14ac:dyDescent="0.25">
      <c r="B23" s="48"/>
      <c r="C23" s="46">
        <v>3</v>
      </c>
      <c r="D23" s="45" t="str">
        <f>D14</f>
        <v>Victoria Sofia Castro Salas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64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65</v>
      </c>
      <c r="E27" s="30"/>
      <c r="F27" s="30"/>
    </row>
    <row r="28" spans="2:10" ht="21" customHeight="1" x14ac:dyDescent="0.25">
      <c r="D28" s="51" t="s">
        <v>66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47</v>
      </c>
      <c r="H7" s="78">
        <v>44630.696687083335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48</v>
      </c>
      <c r="C9" s="56"/>
      <c r="D9" s="57" t="s">
        <v>67</v>
      </c>
      <c r="E9" s="55" t="s">
        <v>49</v>
      </c>
      <c r="F9" s="57" t="s">
        <v>70</v>
      </c>
      <c r="G9" s="55" t="s">
        <v>50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51</v>
      </c>
      <c r="C11" s="59" t="s">
        <v>52</v>
      </c>
      <c r="D11" s="59" t="s">
        <v>53</v>
      </c>
      <c r="E11" s="59" t="s">
        <v>54</v>
      </c>
      <c r="F11" s="59" t="s">
        <v>55</v>
      </c>
      <c r="G11" s="59" t="s">
        <v>56</v>
      </c>
    </row>
    <row r="12" spans="2:10" ht="21" customHeight="1" x14ac:dyDescent="0.35">
      <c r="B12" s="60">
        <v>1</v>
      </c>
      <c r="C12" s="61">
        <v>1779</v>
      </c>
      <c r="D12" s="62" t="str">
        <f>IF(ISBLANK(C12),"",VLOOKUP(C12,Inscripcion!$A$1:$E$200,2,FALSE))</f>
        <v>Kiara Ma. Nuñez Berrocal</v>
      </c>
      <c r="E12" s="63" t="str">
        <f>IF(ISBLANK(C12),"",VLOOKUP(C12,Inscripcion!$A$1:$E$200,3,FALSE))</f>
        <v>Esparza</v>
      </c>
      <c r="F12" s="63">
        <f>IF(ISBLANK(C12),"",VLOOKUP(C12,Inscripcion!$A$1:$E$200,4,FALSE))</f>
        <v>5</v>
      </c>
      <c r="G12" s="63">
        <f>IF(ISBLANK(C12),"",VLOOKUP(C12,Inscripcion!$A$1:$E$200,5,FALSE))</f>
        <v>500</v>
      </c>
    </row>
    <row r="13" spans="2:10" ht="21" customHeight="1" x14ac:dyDescent="0.35">
      <c r="B13" s="60">
        <v>2</v>
      </c>
      <c r="C13" s="61">
        <v>2671</v>
      </c>
      <c r="D13" s="62" t="str">
        <f>IF(ISBLANK(C13),"",VLOOKUP(C13,Inscripcion!$A$1:$E$200,2,FALSE))</f>
        <v>Meredith Solis Ulloa</v>
      </c>
      <c r="E13" s="63" t="str">
        <f>IF(ISBLANK(C13),"",VLOOKUP(C13,Inscripcion!$A$1:$E$200,3,FALSE))</f>
        <v>San Jose</v>
      </c>
      <c r="F13" s="63">
        <f>IF(ISBLANK(C13),"",VLOOKUP(C13,Inscripcion!$A$1:$E$200,4,FALSE))</f>
        <v>4</v>
      </c>
      <c r="G13" s="63">
        <f>IF(ISBLANK(C13),"",VLOOKUP(C13,Inscripcion!$A$1:$E$200,5,FALSE))</f>
        <v>500</v>
      </c>
    </row>
    <row r="14" spans="2:10" ht="21" customHeight="1" x14ac:dyDescent="0.35">
      <c r="B14" s="60">
        <v>3</v>
      </c>
      <c r="C14" s="61">
        <v>3144</v>
      </c>
      <c r="D14" s="62" t="str">
        <f>IF(ISBLANK(C14),"",VLOOKUP(C14,Inscripcion!$A$1:$E$200,2,FALSE))</f>
        <v>Ana Victoria Montero Nuñez</v>
      </c>
      <c r="E14" s="63" t="str">
        <f>IF(ISBLANK(C14),"",VLOOKUP(C14,Inscripcion!$A$1:$E$200,3,FALSE))</f>
        <v>Cartago</v>
      </c>
      <c r="F14" s="63">
        <f>IF(ISBLANK(C14),"",VLOOKUP(C14,Inscripcion!$A$1:$E$200,4,FALSE))</f>
        <v>11</v>
      </c>
      <c r="G14" s="63">
        <f>IF(ISBLANK(C14),"",VLOOKUP(C14,Inscripcion!$A$1:$E$200,5,FALSE))</f>
        <v>500</v>
      </c>
    </row>
    <row r="15" spans="2:10" ht="21" customHeight="1" x14ac:dyDescent="0.25">
      <c r="F15" s="64" t="s">
        <v>57</v>
      </c>
      <c r="G15" s="64" t="s">
        <v>57</v>
      </c>
    </row>
    <row r="16" spans="2:10" ht="21" customHeight="1" x14ac:dyDescent="0.25"/>
    <row r="17" spans="2:10" ht="21" customHeight="1" x14ac:dyDescent="0.25">
      <c r="B17" s="65" t="s">
        <v>58</v>
      </c>
      <c r="C17" s="65"/>
      <c r="D17" s="65" t="s">
        <v>59</v>
      </c>
      <c r="E17" s="66" t="s">
        <v>60</v>
      </c>
      <c r="F17" s="65" t="s">
        <v>61</v>
      </c>
      <c r="G17" s="65" t="s">
        <v>62</v>
      </c>
      <c r="H17" s="67" t="s">
        <v>63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Kiara Ma. Nuñez Berrocal</v>
      </c>
      <c r="E18" s="72"/>
      <c r="F18" s="72"/>
      <c r="G18" s="72"/>
      <c r="H18" s="73"/>
      <c r="I18" s="68"/>
    </row>
    <row r="19" spans="2:10" ht="21" customHeight="1" x14ac:dyDescent="0.25">
      <c r="B19" s="74"/>
      <c r="C19" s="70">
        <v>3</v>
      </c>
      <c r="D19" s="71" t="str">
        <f>D14</f>
        <v>Ana Victoria Montero Nuñez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Kiara Ma. Nuñez Berrocal</v>
      </c>
      <c r="E20" s="72"/>
      <c r="F20" s="72"/>
      <c r="G20" s="72"/>
      <c r="H20" s="73"/>
      <c r="I20" s="68"/>
    </row>
    <row r="21" spans="2:10" ht="21" customHeight="1" x14ac:dyDescent="0.25">
      <c r="B21" s="74"/>
      <c r="C21" s="72">
        <v>2</v>
      </c>
      <c r="D21" s="71" t="str">
        <f>D13</f>
        <v>Meredith Solis Ulloa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Meredith Solis Ulloa</v>
      </c>
      <c r="E22" s="72"/>
      <c r="F22" s="72"/>
      <c r="G22" s="72"/>
      <c r="H22" s="76"/>
      <c r="I22" s="68"/>
    </row>
    <row r="23" spans="2:10" ht="21" customHeight="1" x14ac:dyDescent="0.25">
      <c r="B23" s="74"/>
      <c r="C23" s="72">
        <v>3</v>
      </c>
      <c r="D23" s="71" t="str">
        <f>D14</f>
        <v>Ana Victoria Montero Nuñez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64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65</v>
      </c>
      <c r="E27" s="56"/>
      <c r="F27" s="56"/>
    </row>
    <row r="28" spans="2:10" ht="21" customHeight="1" x14ac:dyDescent="0.25">
      <c r="D28" s="77" t="s">
        <v>66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47</v>
      </c>
      <c r="H7" s="104">
        <v>44630.696688171294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48</v>
      </c>
      <c r="C9" s="82"/>
      <c r="D9" s="83" t="s">
        <v>67</v>
      </c>
      <c r="E9" s="81" t="s">
        <v>49</v>
      </c>
      <c r="F9" s="83" t="s">
        <v>71</v>
      </c>
      <c r="G9" s="81" t="s">
        <v>50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51</v>
      </c>
      <c r="C11" s="85" t="s">
        <v>52</v>
      </c>
      <c r="D11" s="85" t="s">
        <v>53</v>
      </c>
      <c r="E11" s="85" t="s">
        <v>54</v>
      </c>
      <c r="F11" s="85" t="s">
        <v>55</v>
      </c>
      <c r="G11" s="85" t="s">
        <v>56</v>
      </c>
    </row>
    <row r="12" spans="2:10" ht="21" customHeight="1" x14ac:dyDescent="0.35">
      <c r="B12" s="86">
        <v>1</v>
      </c>
      <c r="C12" s="87">
        <v>1784</v>
      </c>
      <c r="D12" s="88" t="str">
        <f>IF(ISBLANK(C12),"",VLOOKUP(C12,Inscripcion!$A$1:$E$200,2,FALSE))</f>
        <v>Danna Ortega Morales</v>
      </c>
      <c r="E12" s="89" t="str">
        <f>IF(ISBLANK(C12),"",VLOOKUP(C12,Inscripcion!$A$1:$E$200,3,FALSE))</f>
        <v>Cartago</v>
      </c>
      <c r="F12" s="89">
        <f>IF(ISBLANK(C12),"",VLOOKUP(C12,Inscripcion!$A$1:$E$200,4,FALSE))</f>
        <v>10</v>
      </c>
      <c r="G12" s="89">
        <f>IF(ISBLANK(C12),"",VLOOKUP(C12,Inscripcion!$A$1:$E$200,5,FALSE))</f>
        <v>500</v>
      </c>
    </row>
    <row r="13" spans="2:10" ht="21" customHeight="1" x14ac:dyDescent="0.35">
      <c r="B13" s="86">
        <v>2</v>
      </c>
      <c r="C13" s="87">
        <v>2630</v>
      </c>
      <c r="D13" s="88" t="str">
        <f>IF(ISBLANK(C13),"",VLOOKUP(C13,Inscripcion!$A$1:$E$200,2,FALSE))</f>
        <v>Jazmín Vargas Vargas</v>
      </c>
      <c r="E13" s="89" t="str">
        <f>IF(ISBLANK(C13),"",VLOOKUP(C13,Inscripcion!$A$1:$E$200,3,FALSE))</f>
        <v>CCDR DESAMPARADOS</v>
      </c>
      <c r="F13" s="89">
        <f>IF(ISBLANK(C13),"",VLOOKUP(C13,Inscripcion!$A$1:$E$200,4,FALSE))</f>
        <v>23</v>
      </c>
      <c r="G13" s="89">
        <f>IF(ISBLANK(C13),"",VLOOKUP(C13,Inscripcion!$A$1:$E$200,5,FALSE))</f>
        <v>500</v>
      </c>
    </row>
    <row r="14" spans="2:10" ht="21" customHeight="1" x14ac:dyDescent="0.35">
      <c r="B14" s="86">
        <v>3</v>
      </c>
      <c r="C14" s="87">
        <v>3326</v>
      </c>
      <c r="D14" s="88" t="str">
        <f>IF(ISBLANK(C14),"",VLOOKUP(C14,Inscripcion!$A$1:$E$200,2,FALSE))</f>
        <v>Mariangel del Valle Valoa Guerrero</v>
      </c>
      <c r="E14" s="89" t="str">
        <f>IF(ISBLANK(C14),"",VLOOKUP(C14,Inscripcion!$A$1:$E$200,3,FALSE))</f>
        <v>Santa Ana</v>
      </c>
      <c r="F14" s="89">
        <f>IF(ISBLANK(C14),"",VLOOKUP(C14,Inscripcion!$A$1:$E$200,4,FALSE))</f>
        <v>12</v>
      </c>
      <c r="G14" s="89">
        <f>IF(ISBLANK(C14),"",VLOOKUP(C14,Inscripcion!$A$1:$E$200,5,FALSE))</f>
        <v>500</v>
      </c>
    </row>
    <row r="15" spans="2:10" ht="21" customHeight="1" x14ac:dyDescent="0.25">
      <c r="F15" s="90" t="s">
        <v>57</v>
      </c>
      <c r="G15" s="90" t="s">
        <v>57</v>
      </c>
    </row>
    <row r="16" spans="2:10" ht="21" customHeight="1" x14ac:dyDescent="0.25"/>
    <row r="17" spans="2:10" ht="21" customHeight="1" x14ac:dyDescent="0.25">
      <c r="B17" s="91" t="s">
        <v>58</v>
      </c>
      <c r="C17" s="91"/>
      <c r="D17" s="91" t="s">
        <v>59</v>
      </c>
      <c r="E17" s="92" t="s">
        <v>60</v>
      </c>
      <c r="F17" s="91" t="s">
        <v>61</v>
      </c>
      <c r="G17" s="91" t="s">
        <v>62</v>
      </c>
      <c r="H17" s="93" t="s">
        <v>63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Danna Ortega Morales</v>
      </c>
      <c r="E18" s="98"/>
      <c r="F18" s="98"/>
      <c r="G18" s="98"/>
      <c r="H18" s="99"/>
      <c r="I18" s="94"/>
    </row>
    <row r="19" spans="2:10" ht="21" customHeight="1" x14ac:dyDescent="0.25">
      <c r="B19" s="100"/>
      <c r="C19" s="96">
        <v>3</v>
      </c>
      <c r="D19" s="97" t="str">
        <f>D14</f>
        <v>Mariangel del Valle Valoa Guerrero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Danna Ortega Morales</v>
      </c>
      <c r="E20" s="98"/>
      <c r="F20" s="98"/>
      <c r="G20" s="98"/>
      <c r="H20" s="99"/>
      <c r="I20" s="94"/>
    </row>
    <row r="21" spans="2:10" ht="21" customHeight="1" x14ac:dyDescent="0.25">
      <c r="B21" s="100"/>
      <c r="C21" s="98">
        <v>2</v>
      </c>
      <c r="D21" s="97" t="str">
        <f>D13</f>
        <v>Jazmín Vargas Vargas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Jazmín Vargas Vargas</v>
      </c>
      <c r="E22" s="98"/>
      <c r="F22" s="98"/>
      <c r="G22" s="98"/>
      <c r="H22" s="102"/>
      <c r="I22" s="94"/>
    </row>
    <row r="23" spans="2:10" ht="21" customHeight="1" x14ac:dyDescent="0.25">
      <c r="B23" s="100"/>
      <c r="C23" s="98">
        <v>3</v>
      </c>
      <c r="D23" s="97" t="str">
        <f>D14</f>
        <v>Mariangel del Valle Valoa Guerrero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64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65</v>
      </c>
      <c r="E27" s="82"/>
      <c r="F27" s="82"/>
    </row>
    <row r="28" spans="2:10" ht="21" customHeight="1" x14ac:dyDescent="0.25">
      <c r="D28" s="103" t="s">
        <v>66</v>
      </c>
      <c r="E28" s="82"/>
      <c r="F28" s="8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28"/>
  <sheetViews>
    <sheetView tabSelected="1"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47</v>
      </c>
      <c r="H7" s="130">
        <v>44630.696688888886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48</v>
      </c>
      <c r="C9" s="108"/>
      <c r="D9" s="109" t="s">
        <v>67</v>
      </c>
      <c r="E9" s="107" t="s">
        <v>49</v>
      </c>
      <c r="F9" s="109" t="s">
        <v>72</v>
      </c>
      <c r="G9" s="107" t="s">
        <v>50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51</v>
      </c>
      <c r="C11" s="111" t="s">
        <v>52</v>
      </c>
      <c r="D11" s="111" t="s">
        <v>53</v>
      </c>
      <c r="E11" s="111" t="s">
        <v>54</v>
      </c>
      <c r="F11" s="111" t="s">
        <v>55</v>
      </c>
      <c r="G11" s="111" t="s">
        <v>56</v>
      </c>
    </row>
    <row r="12" spans="2:10" ht="21" customHeight="1" x14ac:dyDescent="0.35">
      <c r="B12" s="112">
        <v>1</v>
      </c>
      <c r="C12" s="113">
        <v>1885</v>
      </c>
      <c r="D12" s="114" t="str">
        <f>IF(ISBLANK(C12),"",VLOOKUP(C12,Inscripcion!$A$1:$E$200,2,FALSE))</f>
        <v>Jariela Sibaja Jimenez</v>
      </c>
      <c r="E12" s="115" t="str">
        <f>IF(ISBLANK(C12),"",VLOOKUP(C12,Inscripcion!$A$1:$E$200,3,FALSE))</f>
        <v>Alajuela</v>
      </c>
      <c r="F12" s="115">
        <f>IF(ISBLANK(C12),"",VLOOKUP(C12,Inscripcion!$A$1:$E$200,4,FALSE))</f>
        <v>5</v>
      </c>
      <c r="G12" s="115">
        <f>IF(ISBLANK(C12),"",VLOOKUP(C12,Inscripcion!$A$1:$E$200,5,FALSE))</f>
        <v>500</v>
      </c>
    </row>
    <row r="13" spans="2:10" ht="21" customHeight="1" x14ac:dyDescent="0.35">
      <c r="B13" s="112">
        <v>2</v>
      </c>
      <c r="C13" s="113">
        <v>2615</v>
      </c>
      <c r="D13" s="114" t="str">
        <f>IF(ISBLANK(C13),"",VLOOKUP(C13,Inscripcion!$A$1:$E$200,2,FALSE))</f>
        <v>Ayelén Benavides Madrigal</v>
      </c>
      <c r="E13" s="115" t="str">
        <f>IF(ISBLANK(C13),"",VLOOKUP(C13,Inscripcion!$A$1:$E$200,3,FALSE))</f>
        <v>Santo Domingo</v>
      </c>
      <c r="F13" s="115">
        <f>IF(ISBLANK(C13),"",VLOOKUP(C13,Inscripcion!$A$1:$E$200,4,FALSE))</f>
        <v>21</v>
      </c>
      <c r="G13" s="115">
        <f>IF(ISBLANK(C13),"",VLOOKUP(C13,Inscripcion!$A$1:$E$200,5,FALSE))</f>
        <v>500</v>
      </c>
    </row>
    <row r="14" spans="2:10" ht="21" customHeight="1" x14ac:dyDescent="0.35">
      <c r="B14" s="112">
        <v>3</v>
      </c>
      <c r="C14" s="113">
        <v>3375</v>
      </c>
      <c r="D14" s="114" t="str">
        <f>IF(ISBLANK(C14),"",VLOOKUP(C14,Inscripcion!$A$1:$E$200,2,FALSE))</f>
        <v>Emily Maryan Flores Rojas</v>
      </c>
      <c r="E14" s="115" t="str">
        <f>IF(ISBLANK(C14),"",VLOOKUP(C14,Inscripcion!$A$1:$E$200,3,FALSE))</f>
        <v>TEC</v>
      </c>
      <c r="F14" s="115">
        <f>IF(ISBLANK(C14),"",VLOOKUP(C14,Inscripcion!$A$1:$E$200,4,FALSE))</f>
        <v>33</v>
      </c>
      <c r="G14" s="115">
        <f>IF(ISBLANK(C14),"",VLOOKUP(C14,Inscripcion!$A$1:$E$200,5,FALSE))</f>
        <v>500</v>
      </c>
    </row>
    <row r="15" spans="2:10" ht="21" customHeight="1" x14ac:dyDescent="0.25">
      <c r="F15" s="116" t="s">
        <v>57</v>
      </c>
      <c r="G15" s="116" t="s">
        <v>57</v>
      </c>
    </row>
    <row r="16" spans="2:10" ht="21" customHeight="1" x14ac:dyDescent="0.25"/>
    <row r="17" spans="2:10" ht="21" customHeight="1" x14ac:dyDescent="0.25">
      <c r="B17" s="117" t="s">
        <v>58</v>
      </c>
      <c r="C17" s="117"/>
      <c r="D17" s="117" t="s">
        <v>59</v>
      </c>
      <c r="E17" s="118" t="s">
        <v>60</v>
      </c>
      <c r="F17" s="117" t="s">
        <v>61</v>
      </c>
      <c r="G17" s="117" t="s">
        <v>62</v>
      </c>
      <c r="H17" s="119" t="s">
        <v>63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Jariela Sibaja Jimenez</v>
      </c>
      <c r="E18" s="124"/>
      <c r="F18" s="124"/>
      <c r="G18" s="124"/>
      <c r="H18" s="125"/>
      <c r="I18" s="120"/>
    </row>
    <row r="19" spans="2:10" ht="21" customHeight="1" x14ac:dyDescent="0.25">
      <c r="B19" s="126"/>
      <c r="C19" s="122">
        <v>3</v>
      </c>
      <c r="D19" s="123" t="str">
        <f>D14</f>
        <v>Emily Maryan Flores Rojas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Jariela Sibaja Jimenez</v>
      </c>
      <c r="E20" s="124"/>
      <c r="F20" s="124"/>
      <c r="G20" s="124"/>
      <c r="H20" s="125"/>
      <c r="I20" s="120"/>
    </row>
    <row r="21" spans="2:10" ht="21" customHeight="1" x14ac:dyDescent="0.25">
      <c r="B21" s="126"/>
      <c r="C21" s="124">
        <v>2</v>
      </c>
      <c r="D21" s="123" t="str">
        <f>D13</f>
        <v>Ayelén Benavides Madrigal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Ayelén Benavides Madrigal</v>
      </c>
      <c r="E22" s="124"/>
      <c r="F22" s="124"/>
      <c r="G22" s="124"/>
      <c r="H22" s="128"/>
      <c r="I22" s="120"/>
    </row>
    <row r="23" spans="2:10" ht="21" customHeight="1" x14ac:dyDescent="0.25">
      <c r="B23" s="126"/>
      <c r="C23" s="124">
        <v>3</v>
      </c>
      <c r="D23" s="123" t="str">
        <f>D14</f>
        <v>Emily Maryan Flores Rojas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64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65</v>
      </c>
      <c r="E27" s="108"/>
      <c r="F27" s="108"/>
    </row>
    <row r="28" spans="2:10" ht="21" customHeight="1" x14ac:dyDescent="0.25">
      <c r="D28" s="129" t="s">
        <v>66</v>
      </c>
      <c r="E28" s="108"/>
      <c r="F28" s="1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47</v>
      </c>
      <c r="H7" s="156">
        <v>44630.696689618053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48</v>
      </c>
      <c r="C9" s="134"/>
      <c r="D9" s="135" t="s">
        <v>67</v>
      </c>
      <c r="E9" s="133" t="s">
        <v>49</v>
      </c>
      <c r="F9" s="135" t="s">
        <v>73</v>
      </c>
      <c r="G9" s="133" t="s">
        <v>50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51</v>
      </c>
      <c r="C11" s="137" t="s">
        <v>52</v>
      </c>
      <c r="D11" s="137" t="s">
        <v>53</v>
      </c>
      <c r="E11" s="137" t="s">
        <v>54</v>
      </c>
      <c r="F11" s="137" t="s">
        <v>55</v>
      </c>
      <c r="G11" s="137" t="s">
        <v>56</v>
      </c>
    </row>
    <row r="12" spans="2:10" ht="21" customHeight="1" x14ac:dyDescent="0.35">
      <c r="B12" s="138">
        <v>1</v>
      </c>
      <c r="C12" s="139">
        <v>2091</v>
      </c>
      <c r="D12" s="140" t="str">
        <f>IF(ISBLANK(C12),"",VLOOKUP(C12,Inscripcion!$A$1:$E$200,2,FALSE))</f>
        <v>Ariana Ulloa Montero</v>
      </c>
      <c r="E12" s="141" t="str">
        <f>IF(ISBLANK(C12),"",VLOOKUP(C12,Inscripcion!$A$1:$E$200,3,FALSE))</f>
        <v>Escazu</v>
      </c>
      <c r="F12" s="141">
        <f>IF(ISBLANK(C12),"",VLOOKUP(C12,Inscripcion!$A$1:$E$200,4,FALSE))</f>
        <v>8</v>
      </c>
      <c r="G12" s="141">
        <f>IF(ISBLANK(C12),"",VLOOKUP(C12,Inscripcion!$A$1:$E$200,5,FALSE))</f>
        <v>500</v>
      </c>
    </row>
    <row r="13" spans="2:10" ht="21" customHeight="1" x14ac:dyDescent="0.35">
      <c r="B13" s="138">
        <v>2</v>
      </c>
      <c r="C13" s="139">
        <v>2596</v>
      </c>
      <c r="D13" s="140" t="str">
        <f>IF(ISBLANK(C13),"",VLOOKUP(C13,Inscripcion!$A$1:$E$200,2,FALSE))</f>
        <v>Fiorella Alexandra Gutierrez Gonzalez</v>
      </c>
      <c r="E13" s="141" t="str">
        <f>IF(ISBLANK(C13),"",VLOOKUP(C13,Inscripcion!$A$1:$E$200,3,FALSE))</f>
        <v>Alajuela</v>
      </c>
      <c r="F13" s="141">
        <f>IF(ISBLANK(C13),"",VLOOKUP(C13,Inscripcion!$A$1:$E$200,4,FALSE))</f>
        <v>14</v>
      </c>
      <c r="G13" s="141">
        <f>IF(ISBLANK(C13),"",VLOOKUP(C13,Inscripcion!$A$1:$E$200,5,FALSE))</f>
        <v>500</v>
      </c>
    </row>
    <row r="14" spans="2:10" ht="21" customHeight="1" x14ac:dyDescent="0.35">
      <c r="B14" s="138">
        <v>3</v>
      </c>
      <c r="C14" s="139">
        <v>3437</v>
      </c>
      <c r="D14" s="140" t="str">
        <f>IF(ISBLANK(C14),"",VLOOKUP(C14,Inscripcion!$A$1:$E$200,2,FALSE))</f>
        <v>Angelica Rodriguez Rojas</v>
      </c>
      <c r="E14" s="141" t="str">
        <f>IF(ISBLANK(C14),"",VLOOKUP(C14,Inscripcion!$A$1:$E$200,3,FALSE))</f>
        <v>Perez Zeledon</v>
      </c>
      <c r="F14" s="141">
        <f>IF(ISBLANK(C14),"",VLOOKUP(C14,Inscripcion!$A$1:$E$200,4,FALSE))</f>
        <v>13</v>
      </c>
      <c r="G14" s="141">
        <f>IF(ISBLANK(C14),"",VLOOKUP(C14,Inscripcion!$A$1:$E$200,5,FALSE))</f>
        <v>500</v>
      </c>
    </row>
    <row r="15" spans="2:10" ht="21" customHeight="1" x14ac:dyDescent="0.25">
      <c r="F15" s="142" t="s">
        <v>57</v>
      </c>
      <c r="G15" s="142" t="s">
        <v>57</v>
      </c>
    </row>
    <row r="16" spans="2:10" ht="21" customHeight="1" x14ac:dyDescent="0.25"/>
    <row r="17" spans="2:10" ht="21" customHeight="1" x14ac:dyDescent="0.25">
      <c r="B17" s="143" t="s">
        <v>58</v>
      </c>
      <c r="C17" s="143"/>
      <c r="D17" s="143" t="s">
        <v>59</v>
      </c>
      <c r="E17" s="144" t="s">
        <v>60</v>
      </c>
      <c r="F17" s="143" t="s">
        <v>61</v>
      </c>
      <c r="G17" s="143" t="s">
        <v>62</v>
      </c>
      <c r="H17" s="145" t="s">
        <v>63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Ariana Ulloa Montero</v>
      </c>
      <c r="E18" s="150"/>
      <c r="F18" s="150"/>
      <c r="G18" s="150"/>
      <c r="H18" s="151"/>
      <c r="I18" s="146"/>
    </row>
    <row r="19" spans="2:10" ht="21" customHeight="1" x14ac:dyDescent="0.25">
      <c r="B19" s="152"/>
      <c r="C19" s="148">
        <v>3</v>
      </c>
      <c r="D19" s="149" t="str">
        <f>D14</f>
        <v>Angelica Rodriguez Rojas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Ariana Ulloa Montero</v>
      </c>
      <c r="E20" s="150"/>
      <c r="F20" s="150"/>
      <c r="G20" s="150"/>
      <c r="H20" s="151"/>
      <c r="I20" s="146"/>
    </row>
    <row r="21" spans="2:10" ht="21" customHeight="1" x14ac:dyDescent="0.25">
      <c r="B21" s="152"/>
      <c r="C21" s="150">
        <v>2</v>
      </c>
      <c r="D21" s="149" t="str">
        <f>D13</f>
        <v>Fiorella Alexandra Gutierrez Gonzalez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Fiorella Alexandra Gutierrez Gonzalez</v>
      </c>
      <c r="E22" s="150"/>
      <c r="F22" s="150"/>
      <c r="G22" s="150"/>
      <c r="H22" s="154"/>
      <c r="I22" s="146"/>
    </row>
    <row r="23" spans="2:10" ht="21" customHeight="1" x14ac:dyDescent="0.25">
      <c r="B23" s="152"/>
      <c r="C23" s="150">
        <v>3</v>
      </c>
      <c r="D23" s="149" t="str">
        <f>D14</f>
        <v>Angelica Rodriguez Rojas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64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65</v>
      </c>
      <c r="E27" s="134"/>
      <c r="F27" s="134"/>
    </row>
    <row r="28" spans="2:10" ht="21" customHeight="1" x14ac:dyDescent="0.25">
      <c r="D28" s="155" t="s">
        <v>66</v>
      </c>
      <c r="E28" s="134"/>
      <c r="F28" s="13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47</v>
      </c>
      <c r="H7" s="182">
        <v>44630.696690694444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48</v>
      </c>
      <c r="C9" s="160"/>
      <c r="D9" s="161" t="s">
        <v>67</v>
      </c>
      <c r="E9" s="159" t="s">
        <v>49</v>
      </c>
      <c r="F9" s="161" t="s">
        <v>74</v>
      </c>
      <c r="G9" s="159" t="s">
        <v>50</v>
      </c>
      <c r="H9" s="162"/>
      <c r="I9" s="159"/>
      <c r="J9" s="162"/>
    </row>
    <row r="10" spans="2:10" ht="21" customHeight="1" x14ac:dyDescent="0.25"/>
    <row r="11" spans="2:10" ht="21" customHeight="1" x14ac:dyDescent="0.25">
      <c r="B11" s="163" t="s">
        <v>51</v>
      </c>
      <c r="C11" s="163" t="s">
        <v>52</v>
      </c>
      <c r="D11" s="163" t="s">
        <v>53</v>
      </c>
      <c r="E11" s="163" t="s">
        <v>54</v>
      </c>
      <c r="F11" s="163" t="s">
        <v>55</v>
      </c>
      <c r="G11" s="163" t="s">
        <v>56</v>
      </c>
    </row>
    <row r="12" spans="2:10" ht="21" customHeight="1" x14ac:dyDescent="0.35">
      <c r="B12" s="164">
        <v>1</v>
      </c>
      <c r="C12" s="165">
        <v>2098</v>
      </c>
      <c r="D12" s="166" t="str">
        <f>IF(ISBLANK(C12),"",VLOOKUP(C12,Inscripcion!$A$1:$E$200,2,FALSE))</f>
        <v>Maria Fernanda Monge Morales</v>
      </c>
      <c r="E12" s="167" t="str">
        <f>IF(ISBLANK(C12),"",VLOOKUP(C12,Inscripcion!$A$1:$E$200,3,FALSE))</f>
        <v>Perez Zeledon</v>
      </c>
      <c r="F12" s="167">
        <f>IF(ISBLANK(C12),"",VLOOKUP(C12,Inscripcion!$A$1:$E$200,4,FALSE))</f>
        <v>2</v>
      </c>
      <c r="G12" s="167">
        <f>IF(ISBLANK(C12),"",VLOOKUP(C12,Inscripcion!$A$1:$E$200,5,FALSE))</f>
        <v>500</v>
      </c>
    </row>
    <row r="13" spans="2:10" ht="21" customHeight="1" x14ac:dyDescent="0.35">
      <c r="B13" s="164">
        <v>2</v>
      </c>
      <c r="C13" s="165">
        <v>2595</v>
      </c>
      <c r="D13" s="166" t="str">
        <f>IF(ISBLANK(C13),"",VLOOKUP(C13,Inscripcion!$A$1:$E$200,2,FALSE))</f>
        <v>Mary Anel Carvajal Diaz</v>
      </c>
      <c r="E13" s="167" t="str">
        <f>IF(ISBLANK(C13),"",VLOOKUP(C13,Inscripcion!$A$1:$E$200,3,FALSE))</f>
        <v>Esparza</v>
      </c>
      <c r="F13" s="167">
        <f>IF(ISBLANK(C13),"",VLOOKUP(C13,Inscripcion!$A$1:$E$200,4,FALSE))</f>
        <v>9</v>
      </c>
      <c r="G13" s="167">
        <f>IF(ISBLANK(C13),"",VLOOKUP(C13,Inscripcion!$A$1:$E$200,5,FALSE))</f>
        <v>500</v>
      </c>
    </row>
    <row r="14" spans="2:10" ht="21" customHeight="1" x14ac:dyDescent="0.35">
      <c r="B14" s="164">
        <v>3</v>
      </c>
      <c r="C14" s="165">
        <v>3534</v>
      </c>
      <c r="D14" s="166" t="str">
        <f>IF(ISBLANK(C14),"",VLOOKUP(C14,Inscripcion!$A$1:$E$200,2,FALSE))</f>
        <v>Kristel Morales Madriz</v>
      </c>
      <c r="E14" s="167" t="str">
        <f>IF(ISBLANK(C14),"",VLOOKUP(C14,Inscripcion!$A$1:$E$200,3,FALSE))</f>
        <v>Golfito</v>
      </c>
      <c r="F14" s="167">
        <f>IF(ISBLANK(C14),"",VLOOKUP(C14,Inscripcion!$A$1:$E$200,4,FALSE))</f>
        <v>58</v>
      </c>
      <c r="G14" s="167">
        <f>IF(ISBLANK(C14),"",VLOOKUP(C14,Inscripcion!$A$1:$E$200,5,FALSE))</f>
        <v>500</v>
      </c>
    </row>
    <row r="15" spans="2:10" ht="21" customHeight="1" x14ac:dyDescent="0.25">
      <c r="F15" s="168" t="s">
        <v>57</v>
      </c>
      <c r="G15" s="168" t="s">
        <v>57</v>
      </c>
    </row>
    <row r="16" spans="2:10" ht="21" customHeight="1" x14ac:dyDescent="0.25"/>
    <row r="17" spans="2:10" ht="21" customHeight="1" x14ac:dyDescent="0.25">
      <c r="B17" s="169" t="s">
        <v>58</v>
      </c>
      <c r="C17" s="169"/>
      <c r="D17" s="169" t="s">
        <v>59</v>
      </c>
      <c r="E17" s="170" t="s">
        <v>60</v>
      </c>
      <c r="F17" s="169" t="s">
        <v>61</v>
      </c>
      <c r="G17" s="169" t="s">
        <v>62</v>
      </c>
      <c r="H17" s="171" t="s">
        <v>63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Maria Fernanda Monge Morales</v>
      </c>
      <c r="E18" s="176"/>
      <c r="F18" s="176"/>
      <c r="G18" s="176"/>
      <c r="H18" s="177"/>
      <c r="I18" s="172"/>
    </row>
    <row r="19" spans="2:10" ht="21" customHeight="1" x14ac:dyDescent="0.25">
      <c r="B19" s="178"/>
      <c r="C19" s="174">
        <v>3</v>
      </c>
      <c r="D19" s="175" t="str">
        <f>D14</f>
        <v>Kristel Morales Madriz</v>
      </c>
      <c r="E19" s="176"/>
      <c r="F19" s="176"/>
      <c r="G19" s="176"/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Maria Fernanda Monge Morales</v>
      </c>
      <c r="E20" s="176"/>
      <c r="F20" s="176"/>
      <c r="G20" s="176"/>
      <c r="H20" s="177"/>
      <c r="I20" s="172"/>
    </row>
    <row r="21" spans="2:10" ht="21" customHeight="1" x14ac:dyDescent="0.25">
      <c r="B21" s="178"/>
      <c r="C21" s="176">
        <v>2</v>
      </c>
      <c r="D21" s="175" t="str">
        <f>D13</f>
        <v>Mary Anel Carvajal Diaz</v>
      </c>
      <c r="E21" s="176"/>
      <c r="F21" s="176"/>
      <c r="G21" s="176"/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Mary Anel Carvajal Diaz</v>
      </c>
      <c r="E22" s="176"/>
      <c r="F22" s="176"/>
      <c r="G22" s="176"/>
      <c r="H22" s="180"/>
      <c r="I22" s="172"/>
    </row>
    <row r="23" spans="2:10" ht="21" customHeight="1" x14ac:dyDescent="0.25">
      <c r="B23" s="178"/>
      <c r="C23" s="176">
        <v>3</v>
      </c>
      <c r="D23" s="175" t="str">
        <f>D14</f>
        <v>Kristel Morales Madriz</v>
      </c>
      <c r="E23" s="176"/>
      <c r="F23" s="176"/>
      <c r="G23" s="176"/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64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 t="s">
        <v>65</v>
      </c>
      <c r="E27" s="160"/>
      <c r="F27" s="160"/>
    </row>
    <row r="28" spans="2:10" ht="21" customHeight="1" x14ac:dyDescent="0.25">
      <c r="D28" s="181" t="s">
        <v>66</v>
      </c>
      <c r="E28" s="160"/>
      <c r="F28" s="16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83"/>
    </row>
    <row r="5" spans="2:10" ht="8.2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47</v>
      </c>
      <c r="H7" s="208">
        <v>44630.696691423611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48</v>
      </c>
      <c r="C9" s="186"/>
      <c r="D9" s="187" t="s">
        <v>67</v>
      </c>
      <c r="E9" s="185" t="s">
        <v>49</v>
      </c>
      <c r="F9" s="187" t="s">
        <v>75</v>
      </c>
      <c r="G9" s="185" t="s">
        <v>50</v>
      </c>
      <c r="H9" s="188"/>
      <c r="I9" s="185"/>
      <c r="J9" s="188"/>
    </row>
    <row r="10" spans="2:10" ht="21" customHeight="1" x14ac:dyDescent="0.25"/>
    <row r="11" spans="2:10" ht="21" customHeight="1" x14ac:dyDescent="0.25">
      <c r="B11" s="189" t="s">
        <v>51</v>
      </c>
      <c r="C11" s="189" t="s">
        <v>52</v>
      </c>
      <c r="D11" s="189" t="s">
        <v>53</v>
      </c>
      <c r="E11" s="189" t="s">
        <v>54</v>
      </c>
      <c r="F11" s="189" t="s">
        <v>55</v>
      </c>
      <c r="G11" s="189" t="s">
        <v>56</v>
      </c>
    </row>
    <row r="12" spans="2:10" ht="21" customHeight="1" x14ac:dyDescent="0.35">
      <c r="B12" s="190">
        <v>1</v>
      </c>
      <c r="C12" s="191">
        <v>2164</v>
      </c>
      <c r="D12" s="192" t="str">
        <f>IF(ISBLANK(C12),"",VLOOKUP(C12,Inscripcion!$A$1:$E$200,2,FALSE))</f>
        <v>Rowen Nicole Machado Ocampo</v>
      </c>
      <c r="E12" s="193" t="str">
        <f>IF(ISBLANK(C12),"",VLOOKUP(C12,Inscripcion!$A$1:$E$200,3,FALSE))</f>
        <v>CCDR DESAMPARADOS</v>
      </c>
      <c r="F12" s="193">
        <f>IF(ISBLANK(C12),"",VLOOKUP(C12,Inscripcion!$A$1:$E$200,4,FALSE))</f>
        <v>25</v>
      </c>
      <c r="G12" s="193">
        <f>IF(ISBLANK(C12),"",VLOOKUP(C12,Inscripcion!$A$1:$E$200,5,FALSE))</f>
        <v>500</v>
      </c>
    </row>
    <row r="13" spans="2:10" ht="21" customHeight="1" x14ac:dyDescent="0.35">
      <c r="B13" s="190">
        <v>2</v>
      </c>
      <c r="C13" s="191">
        <v>2581</v>
      </c>
      <c r="D13" s="192" t="str">
        <f>IF(ISBLANK(C13),"",VLOOKUP(C13,Inscripcion!$A$1:$E$200,2,FALSE))</f>
        <v>Trixy Caravaca Ramirez</v>
      </c>
      <c r="E13" s="193" t="str">
        <f>IF(ISBLANK(C13),"",VLOOKUP(C13,Inscripcion!$A$1:$E$200,3,FALSE))</f>
        <v>Esparza</v>
      </c>
      <c r="F13" s="193">
        <f>IF(ISBLANK(C13),"",VLOOKUP(C13,Inscripcion!$A$1:$E$200,4,FALSE))</f>
        <v>11</v>
      </c>
      <c r="G13" s="193">
        <f>IF(ISBLANK(C13),"",VLOOKUP(C13,Inscripcion!$A$1:$E$200,5,FALSE))</f>
        <v>500</v>
      </c>
    </row>
    <row r="14" spans="2:10" ht="21" customHeight="1" x14ac:dyDescent="0.35">
      <c r="B14" s="190">
        <v>3</v>
      </c>
      <c r="C14" s="191">
        <v>3866</v>
      </c>
      <c r="D14" s="192" t="str">
        <f>IF(ISBLANK(C14),"",VLOOKUP(C14,Inscripcion!$A$1:$E$200,2,FALSE))</f>
        <v>Susan Benavides Madrigal</v>
      </c>
      <c r="E14" s="193" t="str">
        <f>IF(ISBLANK(C14),"",VLOOKUP(C14,Inscripcion!$A$1:$E$200,3,FALSE))</f>
        <v>Aserri</v>
      </c>
      <c r="F14" s="193">
        <f>IF(ISBLANK(C14),"",VLOOKUP(C14,Inscripcion!$A$1:$E$200,4,FALSE))</f>
        <v>18</v>
      </c>
      <c r="G14" s="193">
        <f>IF(ISBLANK(C14),"",VLOOKUP(C14,Inscripcion!$A$1:$E$200,5,FALSE))</f>
        <v>500</v>
      </c>
    </row>
    <row r="15" spans="2:10" ht="21" customHeight="1" x14ac:dyDescent="0.25">
      <c r="F15" s="194" t="s">
        <v>57</v>
      </c>
      <c r="G15" s="194" t="s">
        <v>57</v>
      </c>
    </row>
    <row r="16" spans="2:10" ht="21" customHeight="1" x14ac:dyDescent="0.25"/>
    <row r="17" spans="2:10" ht="21" customHeight="1" x14ac:dyDescent="0.25">
      <c r="B17" s="195" t="s">
        <v>58</v>
      </c>
      <c r="C17" s="195"/>
      <c r="D17" s="195" t="s">
        <v>59</v>
      </c>
      <c r="E17" s="196" t="s">
        <v>60</v>
      </c>
      <c r="F17" s="195" t="s">
        <v>61</v>
      </c>
      <c r="G17" s="195" t="s">
        <v>62</v>
      </c>
      <c r="H17" s="197" t="s">
        <v>63</v>
      </c>
      <c r="I17" s="198"/>
    </row>
    <row r="18" spans="2:10" ht="21" customHeight="1" x14ac:dyDescent="0.25">
      <c r="B18" s="199">
        <v>1</v>
      </c>
      <c r="C18" s="200">
        <v>1</v>
      </c>
      <c r="D18" s="201" t="str">
        <f>D12</f>
        <v>Rowen Nicole Machado Ocampo</v>
      </c>
      <c r="E18" s="202"/>
      <c r="F18" s="202"/>
      <c r="G18" s="202"/>
      <c r="H18" s="203"/>
      <c r="I18" s="198"/>
    </row>
    <row r="19" spans="2:10" ht="21" customHeight="1" x14ac:dyDescent="0.25">
      <c r="B19" s="204"/>
      <c r="C19" s="200">
        <v>3</v>
      </c>
      <c r="D19" s="201" t="str">
        <f>D14</f>
        <v>Susan Benavides Madrigal</v>
      </c>
      <c r="E19" s="202"/>
      <c r="F19" s="202"/>
      <c r="G19" s="202"/>
      <c r="H19" s="205"/>
      <c r="I19" s="198"/>
    </row>
    <row r="20" spans="2:10" ht="21" customHeight="1" x14ac:dyDescent="0.25">
      <c r="B20" s="199">
        <v>2</v>
      </c>
      <c r="C20" s="202">
        <v>1</v>
      </c>
      <c r="D20" s="201" t="str">
        <f>D12</f>
        <v>Rowen Nicole Machado Ocampo</v>
      </c>
      <c r="E20" s="202"/>
      <c r="F20" s="202"/>
      <c r="G20" s="202"/>
      <c r="H20" s="203"/>
      <c r="I20" s="198"/>
    </row>
    <row r="21" spans="2:10" ht="21" customHeight="1" x14ac:dyDescent="0.25">
      <c r="B21" s="204"/>
      <c r="C21" s="202">
        <v>2</v>
      </c>
      <c r="D21" s="201" t="str">
        <f>D13</f>
        <v>Trixy Caravaca Ramirez</v>
      </c>
      <c r="E21" s="202"/>
      <c r="F21" s="202"/>
      <c r="G21" s="202"/>
      <c r="H21" s="205"/>
      <c r="I21" s="198"/>
    </row>
    <row r="22" spans="2:10" ht="21" customHeight="1" x14ac:dyDescent="0.25">
      <c r="B22" s="199">
        <v>3</v>
      </c>
      <c r="C22" s="202">
        <v>2</v>
      </c>
      <c r="D22" s="201" t="str">
        <f>D13</f>
        <v>Trixy Caravaca Ramirez</v>
      </c>
      <c r="E22" s="202"/>
      <c r="F22" s="202"/>
      <c r="G22" s="202"/>
      <c r="H22" s="206"/>
      <c r="I22" s="198"/>
    </row>
    <row r="23" spans="2:10" ht="21" customHeight="1" x14ac:dyDescent="0.25">
      <c r="B23" s="204"/>
      <c r="C23" s="202">
        <v>3</v>
      </c>
      <c r="D23" s="201" t="str">
        <f>D14</f>
        <v>Susan Benavides Madrigal</v>
      </c>
      <c r="E23" s="202"/>
      <c r="F23" s="202"/>
      <c r="G23" s="202"/>
      <c r="H23" s="205"/>
      <c r="I23" s="198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2" t="s">
        <v>64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 t="s">
        <v>65</v>
      </c>
      <c r="E27" s="186"/>
      <c r="F27" s="186"/>
    </row>
    <row r="28" spans="2:10" ht="21" customHeight="1" x14ac:dyDescent="0.25">
      <c r="D28" s="207" t="s">
        <v>66</v>
      </c>
      <c r="E28" s="186"/>
      <c r="F28" s="1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Computer</cp:lastModifiedBy>
  <dcterms:created xsi:type="dcterms:W3CDTF">2022-03-10T22:43:12Z</dcterms:created>
  <dcterms:modified xsi:type="dcterms:W3CDTF">2022-03-11T17:19:17Z</dcterms:modified>
</cp:coreProperties>
</file>