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ownloads\4TO RANK MENOR 2022\"/>
    </mc:Choice>
  </mc:AlternateContent>
  <xr:revisionPtr revIDLastSave="0" documentId="13_ncr:1_{1921F773-1CA1-4C82-8E2A-68AA00331AB2}" xr6:coauthVersionLast="47" xr6:coauthVersionMax="47" xr10:uidLastSave="{00000000-0000-0000-0000-000000000000}"/>
  <bookViews>
    <workbookView xWindow="-120" yWindow="-120" windowWidth="19740" windowHeight="11760" firstSheet="8" activeTab="13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15" r:id="rId15"/>
    <sheet name="Rifa" sheetId="16" r:id="rId16"/>
    <sheet name="Llave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17" l="1"/>
  <c r="V41" i="17"/>
  <c r="U41" i="17"/>
  <c r="T41" i="17"/>
  <c r="W40" i="17"/>
  <c r="V40" i="17"/>
  <c r="U40" i="17"/>
  <c r="T40" i="17"/>
  <c r="W39" i="17"/>
  <c r="V39" i="17"/>
  <c r="U39" i="17"/>
  <c r="T39" i="17"/>
  <c r="W38" i="17"/>
  <c r="V38" i="17"/>
  <c r="U38" i="17"/>
  <c r="T38" i="17"/>
  <c r="W37" i="17"/>
  <c r="V37" i="17"/>
  <c r="U37" i="17"/>
  <c r="T37" i="17"/>
  <c r="W36" i="17"/>
  <c r="V36" i="17"/>
  <c r="U36" i="17"/>
  <c r="T36" i="17"/>
  <c r="W35" i="17"/>
  <c r="V35" i="17"/>
  <c r="U35" i="17"/>
  <c r="T35" i="17"/>
  <c r="W34" i="17"/>
  <c r="V34" i="17"/>
  <c r="U34" i="17"/>
  <c r="T34" i="17"/>
  <c r="W33" i="17"/>
  <c r="V33" i="17"/>
  <c r="U33" i="17"/>
  <c r="T33" i="17"/>
  <c r="W32" i="17"/>
  <c r="V32" i="17"/>
  <c r="U32" i="17"/>
  <c r="T32" i="17"/>
  <c r="W31" i="17"/>
  <c r="V31" i="17"/>
  <c r="U31" i="17"/>
  <c r="T31" i="17"/>
  <c r="W30" i="17"/>
  <c r="V30" i="17"/>
  <c r="U30" i="17"/>
  <c r="T30" i="17"/>
  <c r="W29" i="17"/>
  <c r="V29" i="17"/>
  <c r="U29" i="17"/>
  <c r="T29" i="17"/>
  <c r="W28" i="17"/>
  <c r="V28" i="17"/>
  <c r="U28" i="17"/>
  <c r="T28" i="17"/>
  <c r="W27" i="17"/>
  <c r="V27" i="17"/>
  <c r="U27" i="17"/>
  <c r="T27" i="17"/>
  <c r="W26" i="17"/>
  <c r="V26" i="17"/>
  <c r="U26" i="17"/>
  <c r="T26" i="17"/>
  <c r="D24" i="17"/>
  <c r="W23" i="17"/>
  <c r="V23" i="17"/>
  <c r="X23" i="17" s="1"/>
  <c r="X41" i="17" s="1"/>
  <c r="U23" i="17"/>
  <c r="T23" i="17"/>
  <c r="D23" i="17"/>
  <c r="W22" i="17"/>
  <c r="V22" i="17"/>
  <c r="X22" i="17" s="1"/>
  <c r="X40" i="17" s="1"/>
  <c r="U22" i="17"/>
  <c r="T22" i="17"/>
  <c r="D22" i="17"/>
  <c r="W21" i="17"/>
  <c r="V21" i="17"/>
  <c r="X21" i="17" s="1"/>
  <c r="X39" i="17" s="1"/>
  <c r="U21" i="17"/>
  <c r="T21" i="17"/>
  <c r="D21" i="17"/>
  <c r="W20" i="17"/>
  <c r="V20" i="17"/>
  <c r="X20" i="17" s="1"/>
  <c r="X38" i="17" s="1"/>
  <c r="U20" i="17"/>
  <c r="T20" i="17"/>
  <c r="D20" i="17"/>
  <c r="W19" i="17"/>
  <c r="V19" i="17"/>
  <c r="X19" i="17" s="1"/>
  <c r="X37" i="17" s="1"/>
  <c r="U19" i="17"/>
  <c r="T19" i="17"/>
  <c r="D19" i="17"/>
  <c r="W18" i="17"/>
  <c r="V18" i="17"/>
  <c r="X18" i="17" s="1"/>
  <c r="X36" i="17" s="1"/>
  <c r="U18" i="17"/>
  <c r="T18" i="17"/>
  <c r="D18" i="17"/>
  <c r="W17" i="17"/>
  <c r="V17" i="17"/>
  <c r="X17" i="17" s="1"/>
  <c r="X35" i="17" s="1"/>
  <c r="U17" i="17"/>
  <c r="T17" i="17"/>
  <c r="D17" i="17"/>
  <c r="W16" i="17"/>
  <c r="V16" i="17"/>
  <c r="X16" i="17" s="1"/>
  <c r="X34" i="17" s="1"/>
  <c r="U16" i="17"/>
  <c r="T16" i="17"/>
  <c r="D16" i="17"/>
  <c r="W15" i="17"/>
  <c r="V15" i="17"/>
  <c r="X15" i="17" s="1"/>
  <c r="X33" i="17" s="1"/>
  <c r="U15" i="17"/>
  <c r="T15" i="17"/>
  <c r="D15" i="17"/>
  <c r="W14" i="17"/>
  <c r="V14" i="17"/>
  <c r="X14" i="17" s="1"/>
  <c r="X32" i="17" s="1"/>
  <c r="U14" i="17"/>
  <c r="T14" i="17"/>
  <c r="D14" i="17"/>
  <c r="W13" i="17"/>
  <c r="V13" i="17"/>
  <c r="X13" i="17" s="1"/>
  <c r="X31" i="17" s="1"/>
  <c r="U13" i="17"/>
  <c r="T13" i="17"/>
  <c r="D13" i="17"/>
  <c r="W12" i="17"/>
  <c r="V12" i="17"/>
  <c r="X12" i="17" s="1"/>
  <c r="X30" i="17" s="1"/>
  <c r="U12" i="17"/>
  <c r="T12" i="17"/>
  <c r="D12" i="17"/>
  <c r="W11" i="17"/>
  <c r="V11" i="17"/>
  <c r="X11" i="17" s="1"/>
  <c r="X29" i="17" s="1"/>
  <c r="U11" i="17"/>
  <c r="T11" i="17"/>
  <c r="D11" i="17"/>
  <c r="W10" i="17"/>
  <c r="V10" i="17"/>
  <c r="X10" i="17" s="1"/>
  <c r="X28" i="17" s="1"/>
  <c r="U10" i="17"/>
  <c r="T10" i="17"/>
  <c r="D10" i="17"/>
  <c r="W9" i="17"/>
  <c r="V9" i="17"/>
  <c r="X9" i="17" s="1"/>
  <c r="X27" i="17" s="1"/>
  <c r="U9" i="17"/>
  <c r="T9" i="17"/>
  <c r="D9" i="17"/>
  <c r="W8" i="17"/>
  <c r="V8" i="17"/>
  <c r="D25" i="17" s="1"/>
  <c r="F25" i="17" s="1"/>
  <c r="U8" i="17"/>
  <c r="T8" i="17"/>
  <c r="D8" i="17"/>
  <c r="G15" i="15"/>
  <c r="F15" i="15"/>
  <c r="E15" i="15"/>
  <c r="D15" i="15"/>
  <c r="G14" i="15"/>
  <c r="F14" i="15"/>
  <c r="E14" i="15"/>
  <c r="D14" i="15"/>
  <c r="D19" i="15" s="1"/>
  <c r="D24" i="15" s="1"/>
  <c r="D29" i="15" s="1"/>
  <c r="G13" i="15"/>
  <c r="F13" i="15"/>
  <c r="E13" i="15"/>
  <c r="D13" i="15"/>
  <c r="G12" i="15"/>
  <c r="F12" i="15"/>
  <c r="E12" i="15"/>
  <c r="D12" i="15"/>
  <c r="D18" i="15" s="1"/>
  <c r="G14" i="14"/>
  <c r="F14" i="14"/>
  <c r="E14" i="14"/>
  <c r="D14" i="14"/>
  <c r="D19" i="14" s="1"/>
  <c r="G13" i="14"/>
  <c r="F13" i="14"/>
  <c r="E13" i="14"/>
  <c r="D13" i="14"/>
  <c r="D22" i="14" s="1"/>
  <c r="G12" i="14"/>
  <c r="F12" i="14"/>
  <c r="E12" i="14"/>
  <c r="D12" i="14"/>
  <c r="D18" i="14" s="1"/>
  <c r="G14" i="13"/>
  <c r="F14" i="13"/>
  <c r="E14" i="13"/>
  <c r="D14" i="13"/>
  <c r="G13" i="13"/>
  <c r="F13" i="13"/>
  <c r="E13" i="13"/>
  <c r="D13" i="13"/>
  <c r="D21" i="13" s="1"/>
  <c r="G12" i="13"/>
  <c r="F12" i="13"/>
  <c r="E12" i="13"/>
  <c r="D12" i="13"/>
  <c r="D20" i="13" s="1"/>
  <c r="G14" i="12"/>
  <c r="F14" i="12"/>
  <c r="E14" i="12"/>
  <c r="D14" i="12"/>
  <c r="D19" i="12" s="1"/>
  <c r="G13" i="12"/>
  <c r="F13" i="12"/>
  <c r="E13" i="12"/>
  <c r="D13" i="12"/>
  <c r="D22" i="12" s="1"/>
  <c r="G12" i="12"/>
  <c r="F12" i="12"/>
  <c r="E12" i="12"/>
  <c r="D12" i="12"/>
  <c r="D18" i="12" s="1"/>
  <c r="G14" i="11"/>
  <c r="F14" i="11"/>
  <c r="E14" i="11"/>
  <c r="D14" i="11"/>
  <c r="G13" i="11"/>
  <c r="F13" i="11"/>
  <c r="E13" i="11"/>
  <c r="D13" i="11"/>
  <c r="D21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18" i="10" s="1"/>
  <c r="G14" i="9"/>
  <c r="F14" i="9"/>
  <c r="E14" i="9"/>
  <c r="D14" i="9"/>
  <c r="G13" i="9"/>
  <c r="F13" i="9"/>
  <c r="E13" i="9"/>
  <c r="D13" i="9"/>
  <c r="D21" i="9" s="1"/>
  <c r="G12" i="9"/>
  <c r="F12" i="9"/>
  <c r="E12" i="9"/>
  <c r="D12" i="9"/>
  <c r="D20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G13" i="7"/>
  <c r="F13" i="7"/>
  <c r="E13" i="7"/>
  <c r="D13" i="7"/>
  <c r="D21" i="7" s="1"/>
  <c r="G12" i="7"/>
  <c r="F12" i="7"/>
  <c r="E12" i="7"/>
  <c r="D12" i="7"/>
  <c r="D20" i="7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19" i="2" s="1"/>
  <c r="G13" i="2"/>
  <c r="F13" i="2"/>
  <c r="E13" i="2"/>
  <c r="D13" i="2"/>
  <c r="D22" i="2" s="1"/>
  <c r="G12" i="2"/>
  <c r="F12" i="2"/>
  <c r="E12" i="2"/>
  <c r="D12" i="2"/>
  <c r="D18" i="2" s="1"/>
  <c r="D23" i="2" l="1"/>
  <c r="D21" i="2"/>
  <c r="D20" i="6"/>
  <c r="D21" i="6"/>
  <c r="D23" i="12"/>
  <c r="D20" i="4"/>
  <c r="D20" i="2"/>
  <c r="D21" i="4"/>
  <c r="D19" i="10"/>
  <c r="D20" i="14"/>
  <c r="D20" i="8"/>
  <c r="D20" i="10"/>
  <c r="D22" i="3"/>
  <c r="D23" i="4"/>
  <c r="D23" i="6"/>
  <c r="D21" i="8"/>
  <c r="D21" i="10"/>
  <c r="D20" i="12"/>
  <c r="D21" i="14"/>
  <c r="D19" i="8"/>
  <c r="D22" i="11"/>
  <c r="D22" i="7"/>
  <c r="D21" i="12"/>
  <c r="D22" i="15"/>
  <c r="D23" i="14"/>
  <c r="F10" i="17"/>
  <c r="E10" i="17"/>
  <c r="F18" i="17"/>
  <c r="E18" i="17"/>
  <c r="F22" i="17"/>
  <c r="E22" i="17"/>
  <c r="D23" i="5"/>
  <c r="D19" i="5"/>
  <c r="D18" i="5"/>
  <c r="D19" i="9"/>
  <c r="D23" i="9"/>
  <c r="D18" i="9"/>
  <c r="D19" i="13"/>
  <c r="D23" i="13"/>
  <c r="D18" i="13"/>
  <c r="D26" i="15"/>
  <c r="F11" i="17"/>
  <c r="E11" i="17"/>
  <c r="F15" i="17"/>
  <c r="E15" i="17"/>
  <c r="F19" i="17"/>
  <c r="E19" i="17"/>
  <c r="F23" i="17"/>
  <c r="E23" i="17"/>
  <c r="D22" i="5"/>
  <c r="D22" i="9"/>
  <c r="D22" i="13"/>
  <c r="F8" i="17"/>
  <c r="E8" i="17"/>
  <c r="F12" i="17"/>
  <c r="E12" i="17"/>
  <c r="F16" i="17"/>
  <c r="E16" i="17"/>
  <c r="F20" i="17"/>
  <c r="E20" i="17"/>
  <c r="F24" i="17"/>
  <c r="E24" i="17"/>
  <c r="F14" i="17"/>
  <c r="E14" i="17"/>
  <c r="D19" i="3"/>
  <c r="D23" i="3"/>
  <c r="D18" i="3"/>
  <c r="D19" i="7"/>
  <c r="D23" i="7"/>
  <c r="D18" i="7"/>
  <c r="D19" i="11"/>
  <c r="D23" i="11"/>
  <c r="D18" i="11"/>
  <c r="D21" i="15"/>
  <c r="D28" i="15"/>
  <c r="D23" i="15"/>
  <c r="D20" i="15"/>
  <c r="D25" i="15" s="1"/>
  <c r="D27" i="15"/>
  <c r="F9" i="17"/>
  <c r="E9" i="17"/>
  <c r="F13" i="17"/>
  <c r="E13" i="17"/>
  <c r="F17" i="17"/>
  <c r="E17" i="17"/>
  <c r="F21" i="17"/>
  <c r="E21" i="17"/>
  <c r="E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X8" i="17"/>
  <c r="X26" i="17" s="1"/>
  <c r="E27" i="17" l="1"/>
  <c r="F27" i="17"/>
  <c r="E38" i="17"/>
  <c r="F38" i="17"/>
  <c r="E34" i="17"/>
  <c r="F34" i="17"/>
  <c r="E30" i="17"/>
  <c r="F30" i="17"/>
  <c r="E26" i="17"/>
  <c r="F26" i="17"/>
  <c r="E39" i="17"/>
  <c r="F39" i="17"/>
  <c r="E31" i="17"/>
  <c r="F31" i="17"/>
  <c r="E37" i="17"/>
  <c r="F37" i="17"/>
  <c r="E33" i="17"/>
  <c r="F33" i="17"/>
  <c r="E29" i="17"/>
  <c r="F29" i="17"/>
  <c r="E35" i="17"/>
  <c r="F35" i="17"/>
  <c r="E36" i="17"/>
  <c r="F36" i="17"/>
  <c r="E32" i="17"/>
  <c r="F32" i="17"/>
  <c r="E28" i="17"/>
  <c r="F28" i="17"/>
</calcChain>
</file>

<file path=xl/sharedStrings.xml><?xml version="1.0" encoding="utf-8"?>
<sst xmlns="http://schemas.openxmlformats.org/spreadsheetml/2006/main" count="581" uniqueCount="156">
  <si>
    <t>4TO RANK MENOR 2022</t>
  </si>
  <si>
    <t>REPORTE DE INSCRIPCION PARA SUB19</t>
  </si>
  <si>
    <t>CARNE</t>
  </si>
  <si>
    <t>NOMBRE</t>
  </si>
  <si>
    <t>CLUB</t>
  </si>
  <si>
    <t>RANKING</t>
  </si>
  <si>
    <t>PUNTOS</t>
  </si>
  <si>
    <t>Benjamin Paniagua Rojas</t>
  </si>
  <si>
    <t>Esparza</t>
  </si>
  <si>
    <t>Alejandro Pereira Gutierrez</t>
  </si>
  <si>
    <t>Santo Domingo</t>
  </si>
  <si>
    <t>Felipe Arturo Arriaga Lizano</t>
  </si>
  <si>
    <t>San José/UCR</t>
  </si>
  <si>
    <t>Daniel Jacobo González</t>
  </si>
  <si>
    <t>Alajuela</t>
  </si>
  <si>
    <t>Jorben Jesus Garcia Diaz</t>
  </si>
  <si>
    <t>San Jose/UNED</t>
  </si>
  <si>
    <t>Juan Vicente Araya Corrales</t>
  </si>
  <si>
    <t>Perez Zeledon</t>
  </si>
  <si>
    <t>Juan José Trejos Jara</t>
  </si>
  <si>
    <t>Johnny Francisco Vasquez Sanchez</t>
  </si>
  <si>
    <t>Ronald Ignacio Solano Méndez</t>
  </si>
  <si>
    <t>Steven Aguilar Víquez</t>
  </si>
  <si>
    <t>Mario Andres Rojas Varela</t>
  </si>
  <si>
    <t>San Carlos</t>
  </si>
  <si>
    <t>Elias Vega Reyes</t>
  </si>
  <si>
    <t>Allan Santiago Monge Arroyo</t>
  </si>
  <si>
    <t>Samuel Gómez Villanueva</t>
  </si>
  <si>
    <t>Jose Andres Vargas Torres</t>
  </si>
  <si>
    <t>Juan Pablo Chacon Navarro</t>
  </si>
  <si>
    <t>Mauro Ugarte Meza</t>
  </si>
  <si>
    <t>John Steve Molina Pacheco</t>
  </si>
  <si>
    <t>Andre Josue Salgado Bonilla</t>
  </si>
  <si>
    <t>Skawell Humberto Picado Camacho</t>
  </si>
  <si>
    <t>Aserri</t>
  </si>
  <si>
    <t>Jose Alberto Velasquez Marin</t>
  </si>
  <si>
    <t>Montes de Oca</t>
  </si>
  <si>
    <t>Luis Felipe Roman Ching</t>
  </si>
  <si>
    <t>Escazu</t>
  </si>
  <si>
    <t>Kendall Cerdas Moraga</t>
  </si>
  <si>
    <t>San José</t>
  </si>
  <si>
    <t>Joshua Andres Flores Ledezma</t>
  </si>
  <si>
    <t>Anthony Delay Porras</t>
  </si>
  <si>
    <t>Club Griego de Tenis de Mesa</t>
  </si>
  <si>
    <t>NUEVO AFILIADO</t>
  </si>
  <si>
    <t>Wiljen Duarte Campos</t>
  </si>
  <si>
    <t>Aaron Mauricio Bolañoz Angulo</t>
  </si>
  <si>
    <t>Corredores</t>
  </si>
  <si>
    <t>Emmanuel Bagnall Gonzalez</t>
  </si>
  <si>
    <t>Escazú</t>
  </si>
  <si>
    <t>Jose Andres Murillo Chaves</t>
  </si>
  <si>
    <t>William Fernandez Duarte</t>
  </si>
  <si>
    <t>Jose Daniel Mora Fuentes</t>
  </si>
  <si>
    <t>Santa Ana</t>
  </si>
  <si>
    <t>Carlos David Badilla Villegas</t>
  </si>
  <si>
    <t>David Ruiz Vargas</t>
  </si>
  <si>
    <t>Efrain Vargas Hernandez</t>
  </si>
  <si>
    <t>Steven Alexander Moraga Lacayo</t>
  </si>
  <si>
    <t>Franty Campos Vargas</t>
  </si>
  <si>
    <t>SAN JOSE/UNED</t>
  </si>
  <si>
    <t>Eduardo Betanco diaz</t>
  </si>
  <si>
    <t>Mora</t>
  </si>
  <si>
    <t>Nicolas Miller Muñoz</t>
  </si>
  <si>
    <t>San jose</t>
  </si>
  <si>
    <t>Alejandro Borbón Quirós</t>
  </si>
  <si>
    <t>Joseph Andrey Jimenez Carrillo</t>
  </si>
  <si>
    <t>Erick Guillermo Naranjo Monge</t>
  </si>
  <si>
    <t>Luis Andrey Moreno Marín</t>
  </si>
  <si>
    <t>Aserrí</t>
  </si>
  <si>
    <t>Steven Chacón Zárate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</si>
  <si>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</si>
  <si>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</si>
  <si>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</si>
  <si>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</si>
  <si>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</si>
  <si>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</si>
  <si>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</si>
  <si>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</si>
  <si>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</si>
  <si>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</si>
  <si>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</si>
  <si>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</si>
  <si>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</si>
  <si>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</si>
  <si>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</si>
  <si>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</si>
  <si>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</si>
  <si>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</si>
  <si>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</si>
  <si>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</si>
  <si>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</si>
  <si>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</si>
  <si>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</si>
  <si>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</si>
  <si>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</si>
  <si>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</si>
  <si>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</si>
  <si>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</si>
  <si>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</si>
  <si>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</si>
  <si>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</si>
  <si>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</si>
  <si>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</si>
  <si>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</si>
  <si>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 xml:space="preserve">Fecha: </t>
  </si>
  <si>
    <t>Categoría:</t>
  </si>
  <si>
    <t>Nº</t>
  </si>
  <si>
    <t>14 (N)</t>
  </si>
  <si>
    <t>Pegue el resultado de la rifa abajo</t>
  </si>
  <si>
    <t>Posicion en la llave</t>
  </si>
  <si>
    <t>1A</t>
  </si>
  <si>
    <t>bye</t>
  </si>
  <si>
    <t>2C</t>
  </si>
  <si>
    <t>2N</t>
  </si>
  <si>
    <t>1J</t>
  </si>
  <si>
    <t>2G</t>
  </si>
  <si>
    <t>2H</t>
  </si>
  <si>
    <t>1F</t>
  </si>
  <si>
    <t>1E</t>
  </si>
  <si>
    <t>2L</t>
  </si>
  <si>
    <t>2B</t>
  </si>
  <si>
    <t>1M</t>
  </si>
  <si>
    <t>1I</t>
  </si>
  <si>
    <t>2K</t>
  </si>
  <si>
    <t>1D</t>
  </si>
  <si>
    <t>1C</t>
  </si>
  <si>
    <t>2D</t>
  </si>
  <si>
    <t>1N</t>
  </si>
  <si>
    <t>1L</t>
  </si>
  <si>
    <t>2J</t>
  </si>
  <si>
    <t>2F</t>
  </si>
  <si>
    <t>1G</t>
  </si>
  <si>
    <t>1H</t>
  </si>
  <si>
    <t>2I</t>
  </si>
  <si>
    <t>2A</t>
  </si>
  <si>
    <t>1K</t>
  </si>
  <si>
    <t>2M</t>
  </si>
  <si>
    <t>2E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</si>
  <si>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</si>
  <si>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</si>
  <si>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</si>
  <si>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</si>
  <si>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</si>
  <si>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</si>
  <si>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</si>
  <si>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</si>
  <si>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1O</t>
  </si>
  <si>
    <t>1st G3-4</t>
  </si>
  <si>
    <t>1P</t>
  </si>
  <si>
    <t>SEGUNDOS DE GRUPO</t>
  </si>
  <si>
    <t>1st G2</t>
  </si>
  <si>
    <t>2O</t>
  </si>
  <si>
    <t>2P</t>
  </si>
  <si>
    <t xml:space="preserve"> </t>
  </si>
  <si>
    <t>-</t>
  </si>
  <si>
    <t>Leonardo Arguello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</si>
</sst>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3" fillId="2" borderId="2" xfId="0" applyNumberFormat="1" applyFont="1" applyFill="1" applyBorder="1"/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69" fillId="2" borderId="2" xfId="0" applyNumberFormat="1" applyFont="1" applyFill="1" applyBorder="1"/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5" fillId="2" borderId="2" xfId="0" applyNumberFormat="1" applyFont="1" applyFill="1" applyBorder="1"/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/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1" fillId="2" borderId="2" xfId="0" applyNumberFormat="1" applyFont="1" applyFill="1" applyBorder="1"/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3" xfId="0" applyNumberFormat="1" applyFont="1" applyFill="1" applyBorder="1" applyAlignment="1" applyProtection="1">
      <alignment vertic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2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1" xfId="0" applyNumberFormat="1" applyFont="1" applyFill="1" applyBorder="1"/>
    <xf numFmtId="0" fontId="329" fillId="2" borderId="4" xfId="0" applyNumberFormat="1" applyFont="1" applyFill="1" applyBorder="1" applyAlignment="1">
      <alignment horizontal="center"/>
    </xf>
    <xf numFmtId="0" fontId="330" fillId="2" borderId="5" xfId="0" applyNumberFormat="1" applyFont="1" applyFill="1" applyBorder="1"/>
    <xf numFmtId="0" fontId="331" fillId="2" borderId="2" xfId="0" applyNumberFormat="1" applyFont="1" applyFill="1" applyBorder="1"/>
    <xf numFmtId="0" fontId="332" fillId="2" borderId="2" xfId="0" applyNumberFormat="1" applyFont="1" applyFill="1" applyBorder="1"/>
    <xf numFmtId="0" fontId="333" fillId="2" borderId="4" xfId="0" applyNumberFormat="1" applyFont="1" applyFill="1" applyBorder="1"/>
    <xf numFmtId="0" fontId="334" fillId="2" borderId="6" xfId="0" applyNumberFormat="1" applyFont="1" applyFill="1" applyBorder="1" applyAlignment="1">
      <alignment horizontal="center"/>
    </xf>
    <xf numFmtId="0" fontId="335" fillId="2" borderId="6" xfId="0" applyNumberFormat="1" applyFont="1" applyFill="1" applyBorder="1"/>
    <xf numFmtId="0" fontId="336" fillId="2" borderId="7" xfId="0" applyNumberFormat="1" applyFont="1" applyFill="1" applyBorder="1"/>
    <xf numFmtId="0" fontId="337" fillId="2" borderId="2" xfId="0" applyNumberFormat="1" applyFont="1" applyFill="1" applyBorder="1"/>
    <xf numFmtId="14" fontId="338" fillId="0" borderId="0" xfId="0" applyNumberFormat="1" applyFont="1"/>
    <xf numFmtId="0" fontId="339" fillId="2" borderId="1" xfId="0" applyNumberFormat="1" applyFont="1" applyFill="1" applyBorder="1"/>
    <xf numFmtId="0" fontId="340" fillId="2" borderId="1" xfId="0" applyNumberFormat="1" applyFont="1" applyFill="1" applyBorder="1" applyAlignment="1">
      <alignment horizontal="center"/>
    </xf>
    <xf numFmtId="0" fontId="341" fillId="2" borderId="1" xfId="0" applyNumberFormat="1" applyFont="1" applyFill="1" applyBorder="1"/>
    <xf numFmtId="14" fontId="342" fillId="2" borderId="1" xfId="0" applyNumberFormat="1" applyFont="1" applyFill="1" applyBorder="1"/>
    <xf numFmtId="0" fontId="343" fillId="2" borderId="1" xfId="0" applyNumberFormat="1" applyFont="1" applyFill="1" applyBorder="1"/>
    <xf numFmtId="0" fontId="344" fillId="2" borderId="1" xfId="0" applyNumberFormat="1" applyFont="1" applyFill="1" applyBorder="1" applyAlignment="1">
      <alignment horizontal="center"/>
    </xf>
    <xf numFmtId="0" fontId="345" fillId="2" borderId="1" xfId="0" applyNumberFormat="1" applyFont="1" applyFill="1" applyBorder="1" applyAlignment="1">
      <alignment horizontal="center"/>
    </xf>
    <xf numFmtId="0" fontId="346" fillId="2" borderId="1" xfId="0" applyNumberFormat="1" applyFont="1" applyFill="1" applyBorder="1" applyAlignment="1">
      <alignment horizontal="center"/>
    </xf>
    <xf numFmtId="0" fontId="347" fillId="2" borderId="2" xfId="0" applyNumberFormat="1" applyFont="1" applyFill="1" applyBorder="1"/>
    <xf numFmtId="0" fontId="348" fillId="2" borderId="2" xfId="0" applyNumberFormat="1" applyFont="1" applyFill="1" applyBorder="1" applyAlignment="1" applyProtection="1">
      <alignment vertical="center"/>
    </xf>
    <xf numFmtId="0" fontId="349" fillId="2" borderId="2" xfId="0" applyNumberFormat="1" applyFont="1" applyFill="1" applyBorder="1" applyAlignment="1" applyProtection="1">
      <alignment vertical="center"/>
    </xf>
    <xf numFmtId="0" fontId="350" fillId="2" borderId="2" xfId="0" applyNumberFormat="1" applyFont="1" applyFill="1" applyBorder="1" applyAlignment="1">
      <alignment horizontal="center"/>
    </xf>
    <xf numFmtId="0" fontId="351" fillId="2" borderId="2" xfId="0" applyNumberFormat="1" applyFont="1" applyFill="1" applyBorder="1" applyAlignment="1">
      <alignment horizontal="center"/>
    </xf>
    <xf numFmtId="0" fontId="352" fillId="2" borderId="4" xfId="0" applyNumberFormat="1" applyFont="1" applyFill="1" applyBorder="1" applyAlignment="1">
      <alignment horizontal="center"/>
    </xf>
    <xf numFmtId="0" fontId="353" fillId="2" borderId="4" xfId="0" applyNumberFormat="1" applyFont="1" applyFill="1" applyBorder="1" applyAlignment="1">
      <alignment horizontal="center"/>
    </xf>
    <xf numFmtId="0" fontId="354" fillId="2" borderId="5" xfId="0" applyNumberFormat="1" applyFont="1" applyFill="1" applyBorder="1"/>
    <xf numFmtId="0" fontId="355" fillId="2" borderId="2" xfId="0" applyNumberFormat="1" applyFont="1" applyFill="1" applyBorder="1"/>
    <xf numFmtId="0" fontId="356" fillId="2" borderId="2" xfId="0" applyNumberFormat="1" applyFont="1" applyFill="1" applyBorder="1"/>
    <xf numFmtId="0" fontId="357" fillId="2" borderId="4" xfId="0" applyNumberFormat="1" applyFont="1" applyFill="1" applyBorder="1"/>
    <xf numFmtId="0" fontId="358" fillId="2" borderId="6" xfId="0" applyNumberFormat="1" applyFont="1" applyFill="1" applyBorder="1" applyAlignment="1">
      <alignment horizontal="center"/>
    </xf>
    <xf numFmtId="0" fontId="359" fillId="2" borderId="6" xfId="0" applyNumberFormat="1" applyFont="1" applyFill="1" applyBorder="1"/>
    <xf numFmtId="0" fontId="360" fillId="2" borderId="7" xfId="0" applyNumberFormat="1" applyFont="1" applyFill="1" applyBorder="1"/>
    <xf numFmtId="0" fontId="361" fillId="2" borderId="2" xfId="0" applyNumberFormat="1" applyFont="1" applyFill="1" applyBorder="1"/>
    <xf numFmtId="14" fontId="362" fillId="0" borderId="0" xfId="0" applyNumberFormat="1" applyFont="1"/>
    <xf numFmtId="0" fontId="363" fillId="2" borderId="1" xfId="0" applyNumberFormat="1" applyFont="1" applyFill="1" applyBorder="1"/>
    <xf numFmtId="0" fontId="364" fillId="2" borderId="1" xfId="0" applyNumberFormat="1" applyFont="1" applyFill="1" applyBorder="1"/>
    <xf numFmtId="0" fontId="365" fillId="2" borderId="1" xfId="0" applyNumberFormat="1" applyFont="1" applyFill="1" applyBorder="1" applyAlignment="1" applyProtection="1">
      <alignment vertical="center"/>
    </xf>
    <xf numFmtId="0" fontId="366" fillId="3" borderId="1" xfId="0" applyNumberFormat="1" applyFont="1" applyFill="1" applyBorder="1" applyAlignment="1" applyProtection="1">
      <alignment horizontal="center" vertical="center"/>
    </xf>
    <xf numFmtId="0" fontId="376" fillId="5" borderId="2" xfId="0" applyNumberFormat="1" applyFont="1" applyFill="1" applyBorder="1" applyAlignment="1" applyProtection="1">
      <alignment horizontal="center" vertical="center"/>
    </xf>
    <xf numFmtId="0" fontId="377" fillId="2" borderId="2" xfId="0" applyNumberFormat="1" applyFont="1" applyFill="1" applyBorder="1" applyAlignment="1" applyProtection="1">
      <alignment horizontal="center" vertical="center"/>
    </xf>
    <xf numFmtId="0" fontId="378" fillId="6" borderId="3" xfId="0" applyNumberFormat="1" applyFont="1" applyFill="1" applyBorder="1" applyAlignment="1" applyProtection="1">
      <alignment horizontal="center" vertical="center"/>
    </xf>
    <xf numFmtId="0" fontId="379" fillId="7" borderId="15" xfId="0" applyNumberFormat="1" applyFont="1" applyFill="1" applyBorder="1" applyAlignment="1" applyProtection="1">
      <alignment vertical="center"/>
    </xf>
    <xf numFmtId="0" fontId="380" fillId="2" borderId="16" xfId="0" applyNumberFormat="1" applyFont="1" applyFill="1" applyBorder="1" applyAlignment="1" applyProtection="1">
      <alignment horizontal="left" vertical="center"/>
    </xf>
    <xf numFmtId="0" fontId="381" fillId="3" borderId="17" xfId="0" applyNumberFormat="1" applyFont="1" applyFill="1" applyBorder="1" applyAlignment="1" applyProtection="1">
      <alignment vertical="center"/>
    </xf>
    <xf numFmtId="0" fontId="382" fillId="8" borderId="18" xfId="0" applyNumberFormat="1" applyFont="1" applyFill="1" applyBorder="1" applyAlignment="1" applyProtection="1">
      <alignment horizontal="center" vertical="center"/>
    </xf>
    <xf numFmtId="0" fontId="383" fillId="8" borderId="19" xfId="0" applyNumberFormat="1" applyFont="1" applyFill="1" applyBorder="1" applyAlignment="1" applyProtection="1">
      <alignment horizontal="center" vertical="center"/>
    </xf>
    <xf numFmtId="0" fontId="384" fillId="8" borderId="15" xfId="0" applyNumberFormat="1" applyFont="1" applyFill="1" applyBorder="1" applyAlignment="1" applyProtection="1">
      <alignment horizontal="center" vertical="center"/>
    </xf>
    <xf numFmtId="0" fontId="385" fillId="2" borderId="15" xfId="0" applyNumberFormat="1" applyFont="1" applyFill="1" applyBorder="1" applyAlignment="1" applyProtection="1">
      <alignment horizontal="right" vertical="center"/>
      <protection locked="0"/>
    </xf>
    <xf numFmtId="0" fontId="386" fillId="2" borderId="15" xfId="0" applyNumberFormat="1" applyFont="1" applyFill="1" applyBorder="1" applyAlignment="1" applyProtection="1">
      <alignment vertical="center"/>
    </xf>
    <xf numFmtId="0" fontId="387" fillId="9" borderId="15" xfId="0" applyNumberFormat="1" applyFont="1" applyFill="1" applyBorder="1" applyAlignment="1" applyProtection="1">
      <alignment horizontal="center" vertical="center"/>
      <protection locked="0"/>
    </xf>
    <xf numFmtId="0" fontId="388" fillId="2" borderId="15" xfId="0" applyNumberFormat="1" applyFont="1" applyFill="1" applyBorder="1" applyAlignment="1" applyProtection="1">
      <alignment horizontal="center" vertical="center"/>
    </xf>
    <xf numFmtId="0" fontId="389" fillId="2" borderId="19" xfId="0" applyNumberFormat="1" applyFont="1" applyFill="1" applyBorder="1" applyAlignment="1" applyProtection="1">
      <alignment horizontal="center" vertical="center"/>
    </xf>
    <xf numFmtId="0" fontId="390" fillId="7" borderId="2" xfId="0" applyNumberFormat="1" applyFont="1" applyFill="1" applyBorder="1" applyAlignment="1" applyProtection="1">
      <alignment horizontal="center" vertical="center"/>
    </xf>
    <xf numFmtId="0" fontId="391" fillId="3" borderId="4" xfId="0" applyNumberFormat="1" applyFont="1" applyFill="1" applyBorder="1" applyAlignment="1" applyProtection="1">
      <alignment vertical="center"/>
    </xf>
    <xf numFmtId="0" fontId="392" fillId="8" borderId="20" xfId="0" applyNumberFormat="1" applyFont="1" applyFill="1" applyBorder="1" applyAlignment="1" applyProtection="1">
      <alignment horizontal="center" vertical="center"/>
    </xf>
    <xf numFmtId="0" fontId="393" fillId="8" borderId="21" xfId="0" applyNumberFormat="1" applyFont="1" applyFill="1" applyBorder="1" applyAlignment="1" applyProtection="1">
      <alignment horizontal="center" vertical="center"/>
    </xf>
    <xf numFmtId="0" fontId="394" fillId="8" borderId="16" xfId="0" applyNumberFormat="1" applyFont="1" applyFill="1" applyBorder="1" applyAlignment="1" applyProtection="1">
      <alignment horizontal="center" vertical="center"/>
    </xf>
    <xf numFmtId="0" fontId="395" fillId="2" borderId="16" xfId="0" applyNumberFormat="1" applyFont="1" applyFill="1" applyBorder="1" applyAlignment="1" applyProtection="1">
      <alignment horizontal="right" vertical="center"/>
      <protection locked="0"/>
    </xf>
    <xf numFmtId="0" fontId="396" fillId="2" borderId="21" xfId="0" applyNumberFormat="1" applyFont="1" applyFill="1" applyBorder="1" applyAlignment="1" applyProtection="1">
      <alignment horizontal="center" vertical="center"/>
    </xf>
    <xf numFmtId="0" fontId="397" fillId="2" borderId="2" xfId="0" applyNumberFormat="1" applyFont="1" applyFill="1" applyBorder="1" applyAlignment="1" applyProtection="1">
      <alignment horizontal="center" vertical="center"/>
    </xf>
    <xf numFmtId="0" fontId="398" fillId="3" borderId="6" xfId="0" applyNumberFormat="1" applyFont="1" applyFill="1" applyBorder="1" applyAlignment="1" applyProtection="1">
      <alignment vertical="center"/>
    </xf>
    <xf numFmtId="0" fontId="399" fillId="3" borderId="9" xfId="0" applyNumberFormat="1" applyFont="1" applyFill="1" applyBorder="1" applyAlignment="1" applyProtection="1">
      <alignment vertical="center"/>
    </xf>
    <xf numFmtId="0" fontId="400" fillId="10" borderId="20" xfId="0" applyNumberFormat="1" applyFont="1" applyFill="1" applyBorder="1" applyAlignment="1" applyProtection="1">
      <alignment horizontal="center" vertical="center"/>
    </xf>
    <xf numFmtId="0" fontId="401" fillId="10" borderId="21" xfId="0" applyNumberFormat="1" applyFont="1" applyFill="1" applyBorder="1" applyAlignment="1" applyProtection="1">
      <alignment horizontal="center" vertical="center"/>
    </xf>
    <xf numFmtId="0" fontId="402" fillId="10" borderId="16" xfId="0" applyNumberFormat="1" applyFont="1" applyFill="1" applyBorder="1" applyAlignment="1" applyProtection="1">
      <alignment horizontal="center" vertical="center"/>
    </xf>
    <xf numFmtId="0" fontId="403" fillId="3" borderId="1" xfId="0" applyNumberFormat="1" applyFont="1" applyFill="1" applyBorder="1" applyAlignment="1" applyProtection="1">
      <alignment horizontal="center" vertical="center"/>
      <protection locked="0"/>
    </xf>
    <xf numFmtId="0" fontId="404" fillId="11" borderId="22" xfId="0" applyNumberFormat="1" applyFont="1" applyFill="1" applyBorder="1" applyAlignment="1" applyProtection="1">
      <alignment horizontal="center" vertical="center"/>
    </xf>
    <xf numFmtId="0" fontId="405" fillId="2" borderId="22" xfId="0" applyNumberFormat="1" applyFont="1" applyFill="1" applyBorder="1" applyAlignment="1" applyProtection="1">
      <alignment horizontal="center" vertical="center"/>
    </xf>
    <xf numFmtId="0" fontId="406" fillId="6" borderId="23" xfId="0" applyNumberFormat="1" applyFont="1" applyFill="1" applyBorder="1" applyAlignment="1" applyProtection="1">
      <alignment horizontal="center" vertical="center"/>
    </xf>
    <xf numFmtId="0" fontId="407" fillId="2" borderId="23" xfId="0" applyNumberFormat="1" applyFont="1" applyFill="1" applyBorder="1" applyAlignment="1" applyProtection="1">
      <alignment vertical="center"/>
    </xf>
    <xf numFmtId="0" fontId="408" fillId="2" borderId="24" xfId="0" applyNumberFormat="1" applyFont="1" applyFill="1" applyBorder="1" applyAlignment="1" applyProtection="1">
      <alignment horizontal="left" vertical="center"/>
    </xf>
    <xf numFmtId="0" fontId="409" fillId="3" borderId="25" xfId="0" applyNumberFormat="1" applyFont="1" applyFill="1" applyBorder="1" applyAlignment="1" applyProtection="1">
      <alignment vertical="center"/>
    </xf>
    <xf numFmtId="0" fontId="410" fillId="11" borderId="6" xfId="0" applyNumberFormat="1" applyFont="1" applyFill="1" applyBorder="1" applyAlignment="1" applyProtection="1">
      <alignment horizontal="center" vertical="center"/>
    </xf>
    <xf numFmtId="0" fontId="411" fillId="2" borderId="6" xfId="0" applyNumberFormat="1" applyFont="1" applyFill="1" applyBorder="1" applyAlignment="1" applyProtection="1">
      <alignment horizontal="center" vertical="center"/>
    </xf>
    <xf numFmtId="0" fontId="412" fillId="6" borderId="17" xfId="0" applyNumberFormat="1" applyFont="1" applyFill="1" applyBorder="1" applyAlignment="1" applyProtection="1">
      <alignment horizontal="center" vertical="center"/>
    </xf>
    <xf numFmtId="0" fontId="413" fillId="7" borderId="26" xfId="0" applyNumberFormat="1" applyFont="1" applyFill="1" applyBorder="1" applyAlignment="1" applyProtection="1">
      <alignment vertical="center"/>
    </xf>
    <xf numFmtId="0" fontId="414" fillId="2" borderId="26" xfId="0" applyNumberFormat="1" applyFont="1" applyFill="1" applyBorder="1" applyAlignment="1" applyProtection="1">
      <alignment horizontal="left" vertical="center"/>
    </xf>
    <xf numFmtId="0" fontId="415" fillId="12" borderId="20" xfId="0" applyNumberFormat="1" applyFont="1" applyFill="1" applyBorder="1" applyAlignment="1" applyProtection="1">
      <alignment horizontal="center" vertical="center"/>
    </xf>
    <xf numFmtId="0" fontId="416" fillId="12" borderId="21" xfId="0" applyNumberFormat="1" applyFont="1" applyFill="1" applyBorder="1" applyAlignment="1" applyProtection="1">
      <alignment horizontal="center" vertical="center"/>
    </xf>
    <xf numFmtId="0" fontId="417" fillId="12" borderId="16" xfId="0" applyNumberFormat="1" applyFont="1" applyFill="1" applyBorder="1" applyAlignment="1" applyProtection="1">
      <alignment horizontal="center" vertical="center"/>
    </xf>
    <xf numFmtId="0" fontId="418" fillId="3" borderId="12" xfId="0" applyNumberFormat="1" applyFont="1" applyFill="1" applyBorder="1" applyAlignment="1" applyProtection="1">
      <alignment vertical="center"/>
    </xf>
    <xf numFmtId="0" fontId="419" fillId="12" borderId="27" xfId="0" applyNumberFormat="1" applyFont="1" applyFill="1" applyBorder="1" applyAlignment="1" applyProtection="1">
      <alignment horizontal="center" vertical="center"/>
    </xf>
    <xf numFmtId="0" fontId="420" fillId="2" borderId="27" xfId="0" applyNumberFormat="1" applyFont="1" applyFill="1" applyBorder="1" applyAlignment="1" applyProtection="1">
      <alignment horizontal="center" vertical="center"/>
    </xf>
    <xf numFmtId="0" fontId="421" fillId="6" borderId="28" xfId="0" applyNumberFormat="1" applyFont="1" applyFill="1" applyBorder="1" applyAlignment="1" applyProtection="1">
      <alignment horizontal="center" vertical="center"/>
    </xf>
    <xf numFmtId="0" fontId="422" fillId="2" borderId="28" xfId="0" applyNumberFormat="1" applyFont="1" applyFill="1" applyBorder="1" applyAlignment="1" applyProtection="1">
      <alignment vertical="center"/>
    </xf>
    <xf numFmtId="0" fontId="423" fillId="2" borderId="29" xfId="0" applyNumberFormat="1" applyFont="1" applyFill="1" applyBorder="1" applyAlignment="1" applyProtection="1">
      <alignment horizontal="left" vertical="center"/>
    </xf>
    <xf numFmtId="0" fontId="424" fillId="12" borderId="6" xfId="0" applyNumberFormat="1" applyFont="1" applyFill="1" applyBorder="1" applyAlignment="1" applyProtection="1">
      <alignment horizontal="center" vertical="center"/>
    </xf>
    <xf numFmtId="0" fontId="425" fillId="11" borderId="20" xfId="0" applyNumberFormat="1" applyFont="1" applyFill="1" applyBorder="1" applyAlignment="1" applyProtection="1">
      <alignment horizontal="center" vertical="center"/>
    </xf>
    <xf numFmtId="0" fontId="426" fillId="11" borderId="21" xfId="0" applyNumberFormat="1" applyFont="1" applyFill="1" applyBorder="1" applyAlignment="1" applyProtection="1">
      <alignment horizontal="center" vertical="center"/>
    </xf>
    <xf numFmtId="0" fontId="427" fillId="11" borderId="16" xfId="0" applyNumberFormat="1" applyFont="1" applyFill="1" applyBorder="1" applyAlignment="1" applyProtection="1">
      <alignment horizontal="center" vertical="center"/>
    </xf>
    <xf numFmtId="0" fontId="428" fillId="10" borderId="30" xfId="0" applyNumberFormat="1" applyFont="1" applyFill="1" applyBorder="1" applyAlignment="1" applyProtection="1">
      <alignment horizontal="center" vertical="center"/>
    </xf>
    <xf numFmtId="0" fontId="429" fillId="2" borderId="30" xfId="0" applyNumberFormat="1" applyFont="1" applyFill="1" applyBorder="1" applyAlignment="1" applyProtection="1">
      <alignment horizontal="center" vertical="center"/>
    </xf>
    <xf numFmtId="0" fontId="430" fillId="6" borderId="31" xfId="0" applyNumberFormat="1" applyFont="1" applyFill="1" applyBorder="1" applyAlignment="1" applyProtection="1">
      <alignment horizontal="center" vertical="center"/>
    </xf>
    <xf numFmtId="0" fontId="431" fillId="2" borderId="31" xfId="0" applyNumberFormat="1" applyFont="1" applyFill="1" applyBorder="1" applyAlignment="1" applyProtection="1">
      <alignment vertical="center"/>
    </xf>
    <xf numFmtId="0" fontId="432" fillId="2" borderId="32" xfId="0" applyNumberFormat="1" applyFont="1" applyFill="1" applyBorder="1" applyAlignment="1" applyProtection="1">
      <alignment horizontal="left" vertical="center"/>
    </xf>
    <xf numFmtId="0" fontId="433" fillId="3" borderId="10" xfId="0" applyNumberFormat="1" applyFont="1" applyFill="1" applyBorder="1" applyAlignment="1" applyProtection="1">
      <alignment vertical="center"/>
    </xf>
    <xf numFmtId="0" fontId="434" fillId="10" borderId="6" xfId="0" applyNumberFormat="1" applyFont="1" applyFill="1" applyBorder="1" applyAlignment="1" applyProtection="1">
      <alignment horizontal="center" vertical="center"/>
    </xf>
    <xf numFmtId="0" fontId="435" fillId="2" borderId="8" xfId="0" applyNumberFormat="1" applyFont="1" applyFill="1" applyBorder="1" applyAlignment="1" applyProtection="1">
      <alignment vertical="center"/>
    </xf>
    <xf numFmtId="0" fontId="436" fillId="2" borderId="17" xfId="0" applyNumberFormat="1" applyFont="1" applyFill="1" applyBorder="1" applyAlignment="1" applyProtection="1">
      <alignment horizontal="center" vertical="center"/>
    </xf>
    <xf numFmtId="0" fontId="437" fillId="4" borderId="18" xfId="0" applyNumberFormat="1" applyFont="1" applyFill="1" applyBorder="1" applyAlignment="1" applyProtection="1">
      <alignment horizontal="center" vertical="center"/>
    </xf>
    <xf numFmtId="0" fontId="438" fillId="4" borderId="19" xfId="0" applyNumberFormat="1" applyFont="1" applyFill="1" applyBorder="1" applyAlignment="1" applyProtection="1">
      <alignment horizontal="center" vertical="center"/>
    </xf>
    <xf numFmtId="0" fontId="439" fillId="4" borderId="15" xfId="0" applyNumberFormat="1" applyFont="1" applyFill="1" applyBorder="1" applyAlignment="1" applyProtection="1">
      <alignment horizontal="center" vertical="center"/>
    </xf>
    <xf numFmtId="0" fontId="440" fillId="4" borderId="20" xfId="0" applyNumberFormat="1" applyFont="1" applyFill="1" applyBorder="1" applyAlignment="1" applyProtection="1">
      <alignment horizontal="center" vertical="center"/>
    </xf>
    <xf numFmtId="0" fontId="441" fillId="4" borderId="21" xfId="0" applyNumberFormat="1" applyFont="1" applyFill="1" applyBorder="1" applyAlignment="1" applyProtection="1">
      <alignment horizontal="center" vertical="center"/>
    </xf>
    <xf numFmtId="0" fontId="442" fillId="4" borderId="16" xfId="0" applyNumberFormat="1" applyFont="1" applyFill="1" applyBorder="1" applyAlignment="1" applyProtection="1">
      <alignment horizontal="center" vertical="center"/>
    </xf>
    <xf numFmtId="0" fontId="443" fillId="2" borderId="1" xfId="0" applyNumberFormat="1" applyFont="1" applyFill="1" applyBorder="1" applyAlignment="1" applyProtection="1">
      <alignment horizontal="center" vertical="center"/>
      <protection locked="0"/>
    </xf>
    <xf numFmtId="0" fontId="444" fillId="2" borderId="17" xfId="0" applyNumberFormat="1" applyFont="1" applyFill="1" applyBorder="1" applyAlignment="1" applyProtection="1">
      <alignment horizontal="center" vertical="center"/>
    </xf>
    <xf numFmtId="0" fontId="445" fillId="2" borderId="17" xfId="0" applyNumberFormat="1" applyFont="1" applyFill="1" applyBorder="1" applyAlignment="1" applyProtection="1">
      <alignment horizontal="left" vertical="center"/>
    </xf>
    <xf numFmtId="0" fontId="446" fillId="3" borderId="1" xfId="0" applyNumberFormat="1" applyFont="1" applyFill="1" applyBorder="1" applyAlignment="1" applyProtection="1">
      <alignment vertical="center"/>
    </xf>
    <xf numFmtId="0" fontId="447" fillId="3" borderId="1" xfId="0" applyNumberFormat="1" applyFont="1" applyFill="1" applyBorder="1" applyAlignment="1" applyProtection="1">
      <alignment horizontal="center" vertical="center"/>
    </xf>
    <xf numFmtId="0" fontId="448" fillId="2" borderId="17" xfId="0" applyNumberFormat="1" applyFont="1" applyFill="1" applyBorder="1" applyAlignment="1" applyProtection="1">
      <alignment horizontal="center" vertical="center"/>
    </xf>
    <xf numFmtId="0" fontId="449" fillId="2" borderId="1" xfId="0" applyNumberFormat="1" applyFont="1" applyFill="1" applyBorder="1" applyAlignment="1" applyProtection="1">
      <alignment horizontal="center" vertical="center"/>
    </xf>
    <xf numFmtId="0" fontId="450" fillId="2" borderId="1" xfId="0" applyNumberFormat="1" applyFont="1" applyFill="1" applyBorder="1" applyAlignment="1" applyProtection="1">
      <alignment horizontal="center" vertical="center"/>
    </xf>
    <xf numFmtId="0" fontId="340" fillId="2" borderId="1" xfId="0" applyNumberFormat="1" applyFont="1" applyFill="1" applyBorder="1" applyAlignment="1">
      <alignment horizontal="center"/>
    </xf>
    <xf numFmtId="0" fontId="367" fillId="4" borderId="8" xfId="0" applyNumberFormat="1" applyFont="1" applyFill="1" applyBorder="1" applyAlignment="1" applyProtection="1">
      <alignment horizontal="center" vertical="center"/>
    </xf>
    <xf numFmtId="0" fontId="368" fillId="4" borderId="3" xfId="0" applyNumberFormat="1" applyFont="1" applyFill="1" applyBorder="1" applyAlignment="1" applyProtection="1">
      <alignment horizontal="center" vertical="center"/>
    </xf>
    <xf numFmtId="0" fontId="369" fillId="4" borderId="9" xfId="0" applyNumberFormat="1" applyFont="1" applyFill="1" applyBorder="1" applyAlignment="1" applyProtection="1">
      <alignment horizontal="center" vertical="center"/>
    </xf>
    <xf numFmtId="0" fontId="370" fillId="4" borderId="10" xfId="0" applyNumberFormat="1" applyFont="1" applyFill="1" applyBorder="1" applyAlignment="1" applyProtection="1">
      <alignment horizontal="center" vertical="center"/>
    </xf>
    <xf numFmtId="0" fontId="371" fillId="4" borderId="11" xfId="0" applyNumberFormat="1" applyFont="1" applyFill="1" applyBorder="1" applyAlignment="1" applyProtection="1">
      <alignment horizontal="center" vertical="center"/>
    </xf>
    <xf numFmtId="0" fontId="372" fillId="4" borderId="12" xfId="0" applyNumberFormat="1" applyFont="1" applyFill="1" applyBorder="1" applyAlignment="1" applyProtection="1">
      <alignment horizontal="center" vertical="center"/>
    </xf>
    <xf numFmtId="0" fontId="373" fillId="2" borderId="13" xfId="0" applyNumberFormat="1" applyFont="1" applyFill="1" applyBorder="1" applyAlignment="1" applyProtection="1">
      <alignment horizontal="center" vertical="center"/>
    </xf>
    <xf numFmtId="0" fontId="374" fillId="2" borderId="14" xfId="0" applyNumberFormat="1" applyFont="1" applyFill="1" applyBorder="1" applyAlignment="1" applyProtection="1">
      <alignment horizontal="center" vertical="center"/>
    </xf>
    <xf numFmtId="0" fontId="375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opLeftCell="A28" workbookViewId="0">
      <selection activeCell="B39" sqref="B39"/>
    </sheetView>
  </sheetViews>
  <sheetFormatPr baseColWidth="10" defaultColWidth="9.140625" defaultRowHeight="15" x14ac:dyDescent="0.25"/>
  <cols>
    <col min="2" max="2" width="32.57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2041</v>
      </c>
      <c r="B4" t="s">
        <v>7</v>
      </c>
      <c r="C4" t="s">
        <v>8</v>
      </c>
      <c r="D4">
        <v>1</v>
      </c>
      <c r="E4">
        <v>676</v>
      </c>
    </row>
    <row r="5" spans="1:5" x14ac:dyDescent="0.25">
      <c r="A5">
        <v>2897</v>
      </c>
      <c r="B5" t="s">
        <v>9</v>
      </c>
      <c r="C5" t="s">
        <v>10</v>
      </c>
      <c r="D5">
        <v>3</v>
      </c>
      <c r="E5">
        <v>619</v>
      </c>
    </row>
    <row r="6" spans="1:5" x14ac:dyDescent="0.25">
      <c r="A6">
        <v>2600</v>
      </c>
      <c r="B6" t="s">
        <v>11</v>
      </c>
      <c r="C6" t="s">
        <v>12</v>
      </c>
      <c r="D6">
        <v>4</v>
      </c>
      <c r="E6">
        <v>600</v>
      </c>
    </row>
    <row r="7" spans="1:5" x14ac:dyDescent="0.25">
      <c r="A7">
        <v>2400</v>
      </c>
      <c r="B7" t="s">
        <v>13</v>
      </c>
      <c r="C7" t="s">
        <v>14</v>
      </c>
      <c r="D7">
        <v>5</v>
      </c>
      <c r="E7">
        <v>588</v>
      </c>
    </row>
    <row r="8" spans="1:5" x14ac:dyDescent="0.25">
      <c r="A8">
        <v>2793</v>
      </c>
      <c r="B8" t="s">
        <v>15</v>
      </c>
      <c r="C8" t="s">
        <v>16</v>
      </c>
      <c r="D8">
        <v>6</v>
      </c>
      <c r="E8">
        <v>580</v>
      </c>
    </row>
    <row r="9" spans="1:5" x14ac:dyDescent="0.25">
      <c r="A9">
        <v>2830</v>
      </c>
      <c r="B9" t="s">
        <v>17</v>
      </c>
      <c r="C9" t="s">
        <v>18</v>
      </c>
      <c r="D9">
        <v>7</v>
      </c>
      <c r="E9">
        <v>580</v>
      </c>
    </row>
    <row r="10" spans="1:5" x14ac:dyDescent="0.25">
      <c r="A10">
        <v>1726</v>
      </c>
      <c r="B10" t="s">
        <v>19</v>
      </c>
      <c r="C10" t="s">
        <v>8</v>
      </c>
      <c r="D10">
        <v>8</v>
      </c>
      <c r="E10">
        <v>577</v>
      </c>
    </row>
    <row r="11" spans="1:5" x14ac:dyDescent="0.25">
      <c r="A11">
        <v>1474</v>
      </c>
      <c r="B11" t="s">
        <v>20</v>
      </c>
      <c r="C11" t="s">
        <v>14</v>
      </c>
      <c r="D11">
        <v>9</v>
      </c>
      <c r="E11">
        <v>574</v>
      </c>
    </row>
    <row r="12" spans="1:5" x14ac:dyDescent="0.25">
      <c r="A12">
        <v>2614</v>
      </c>
      <c r="B12" t="s">
        <v>21</v>
      </c>
      <c r="C12" t="s">
        <v>10</v>
      </c>
      <c r="D12">
        <v>10</v>
      </c>
      <c r="E12">
        <v>572</v>
      </c>
    </row>
    <row r="13" spans="1:5" x14ac:dyDescent="0.25">
      <c r="A13">
        <v>2407</v>
      </c>
      <c r="B13" t="s">
        <v>22</v>
      </c>
      <c r="C13" t="s">
        <v>14</v>
      </c>
      <c r="D13">
        <v>11</v>
      </c>
      <c r="E13">
        <v>567</v>
      </c>
    </row>
    <row r="14" spans="1:5" x14ac:dyDescent="0.25">
      <c r="A14">
        <v>3333</v>
      </c>
      <c r="B14" t="s">
        <v>23</v>
      </c>
      <c r="C14" t="s">
        <v>24</v>
      </c>
      <c r="D14">
        <v>12</v>
      </c>
      <c r="E14">
        <v>566</v>
      </c>
    </row>
    <row r="15" spans="1:5" x14ac:dyDescent="0.25">
      <c r="A15">
        <v>2666</v>
      </c>
      <c r="B15" t="s">
        <v>25</v>
      </c>
      <c r="C15" t="s">
        <v>14</v>
      </c>
      <c r="D15">
        <v>13</v>
      </c>
      <c r="E15">
        <v>562</v>
      </c>
    </row>
    <row r="16" spans="1:5" x14ac:dyDescent="0.25">
      <c r="A16">
        <v>2624</v>
      </c>
      <c r="B16" t="s">
        <v>26</v>
      </c>
      <c r="C16" t="s">
        <v>8</v>
      </c>
      <c r="D16">
        <v>14</v>
      </c>
      <c r="E16">
        <v>550</v>
      </c>
    </row>
    <row r="17" spans="1:5" x14ac:dyDescent="0.25">
      <c r="A17">
        <v>1833</v>
      </c>
      <c r="B17" t="s">
        <v>27</v>
      </c>
      <c r="C17" t="s">
        <v>10</v>
      </c>
      <c r="D17">
        <v>16</v>
      </c>
      <c r="E17">
        <v>546</v>
      </c>
    </row>
    <row r="18" spans="1:5" x14ac:dyDescent="0.25">
      <c r="A18">
        <v>3482</v>
      </c>
      <c r="B18" t="s">
        <v>28</v>
      </c>
      <c r="C18" t="s">
        <v>10</v>
      </c>
      <c r="D18">
        <v>17</v>
      </c>
      <c r="E18">
        <v>544</v>
      </c>
    </row>
    <row r="19" spans="1:5" x14ac:dyDescent="0.25">
      <c r="A19">
        <v>3477</v>
      </c>
      <c r="B19" t="s">
        <v>29</v>
      </c>
      <c r="C19" t="s">
        <v>24</v>
      </c>
      <c r="D19">
        <v>18</v>
      </c>
      <c r="E19">
        <v>536</v>
      </c>
    </row>
    <row r="20" spans="1:5" x14ac:dyDescent="0.25">
      <c r="A20">
        <v>2828</v>
      </c>
      <c r="B20" t="s">
        <v>30</v>
      </c>
      <c r="C20" t="s">
        <v>8</v>
      </c>
      <c r="D20">
        <v>19</v>
      </c>
      <c r="E20">
        <v>533</v>
      </c>
    </row>
    <row r="21" spans="1:5" x14ac:dyDescent="0.25">
      <c r="A21">
        <v>2754</v>
      </c>
      <c r="B21" t="s">
        <v>31</v>
      </c>
      <c r="C21" t="s">
        <v>14</v>
      </c>
      <c r="D21">
        <v>21</v>
      </c>
      <c r="E21">
        <v>521</v>
      </c>
    </row>
    <row r="22" spans="1:5" x14ac:dyDescent="0.25">
      <c r="A22">
        <v>2498</v>
      </c>
      <c r="B22" t="s">
        <v>32</v>
      </c>
      <c r="C22" t="s">
        <v>10</v>
      </c>
      <c r="D22">
        <v>22</v>
      </c>
      <c r="E22">
        <v>518</v>
      </c>
    </row>
    <row r="23" spans="1:5" x14ac:dyDescent="0.25">
      <c r="A23">
        <v>1547</v>
      </c>
      <c r="B23" t="s">
        <v>33</v>
      </c>
      <c r="C23" t="s">
        <v>34</v>
      </c>
      <c r="D23">
        <v>23</v>
      </c>
      <c r="E23">
        <v>516</v>
      </c>
    </row>
    <row r="24" spans="1:5" x14ac:dyDescent="0.25">
      <c r="A24">
        <v>3164</v>
      </c>
      <c r="B24" t="s">
        <v>35</v>
      </c>
      <c r="C24" t="s">
        <v>36</v>
      </c>
      <c r="D24">
        <v>24</v>
      </c>
      <c r="E24">
        <v>507</v>
      </c>
    </row>
    <row r="25" spans="1:5" x14ac:dyDescent="0.25">
      <c r="A25">
        <v>3664</v>
      </c>
      <c r="B25" t="s">
        <v>37</v>
      </c>
      <c r="C25" t="s">
        <v>38</v>
      </c>
      <c r="D25">
        <v>26</v>
      </c>
      <c r="E25">
        <v>501</v>
      </c>
    </row>
    <row r="26" spans="1:5" x14ac:dyDescent="0.25">
      <c r="A26">
        <v>3715</v>
      </c>
      <c r="B26" t="s">
        <v>39</v>
      </c>
      <c r="C26" t="s">
        <v>40</v>
      </c>
      <c r="D26">
        <v>27</v>
      </c>
      <c r="E26">
        <v>501</v>
      </c>
    </row>
    <row r="27" spans="1:5" x14ac:dyDescent="0.25">
      <c r="A27">
        <v>3892</v>
      </c>
      <c r="B27" t="s">
        <v>41</v>
      </c>
      <c r="C27" t="s">
        <v>18</v>
      </c>
      <c r="D27">
        <v>28</v>
      </c>
      <c r="E27">
        <v>500</v>
      </c>
    </row>
    <row r="28" spans="1:5" x14ac:dyDescent="0.25">
      <c r="A28">
        <v>4074</v>
      </c>
      <c r="B28" t="s">
        <v>42</v>
      </c>
      <c r="C28" t="s">
        <v>43</v>
      </c>
      <c r="D28" t="s">
        <v>44</v>
      </c>
      <c r="E28">
        <v>500</v>
      </c>
    </row>
    <row r="29" spans="1:5" x14ac:dyDescent="0.25">
      <c r="A29">
        <v>4075</v>
      </c>
      <c r="B29" t="s">
        <v>45</v>
      </c>
      <c r="C29" t="s">
        <v>43</v>
      </c>
      <c r="D29" t="s">
        <v>44</v>
      </c>
      <c r="E29">
        <v>500</v>
      </c>
    </row>
    <row r="30" spans="1:5" x14ac:dyDescent="0.25">
      <c r="A30">
        <v>2676</v>
      </c>
      <c r="B30" t="s">
        <v>46</v>
      </c>
      <c r="C30" t="s">
        <v>47</v>
      </c>
      <c r="D30">
        <v>29</v>
      </c>
      <c r="E30">
        <v>497</v>
      </c>
    </row>
    <row r="31" spans="1:5" x14ac:dyDescent="0.25">
      <c r="A31">
        <v>3993</v>
      </c>
      <c r="B31" t="s">
        <v>48</v>
      </c>
      <c r="C31" t="s">
        <v>49</v>
      </c>
      <c r="D31">
        <v>30</v>
      </c>
      <c r="E31">
        <v>492</v>
      </c>
    </row>
    <row r="32" spans="1:5" x14ac:dyDescent="0.25">
      <c r="A32">
        <v>3288</v>
      </c>
      <c r="B32" t="s">
        <v>50</v>
      </c>
      <c r="C32" t="s">
        <v>18</v>
      </c>
      <c r="D32">
        <v>31</v>
      </c>
      <c r="E32">
        <v>491</v>
      </c>
    </row>
    <row r="33" spans="1:5" x14ac:dyDescent="0.25">
      <c r="A33">
        <v>3874</v>
      </c>
      <c r="B33" t="s">
        <v>51</v>
      </c>
      <c r="C33" t="s">
        <v>18</v>
      </c>
      <c r="D33">
        <v>32</v>
      </c>
      <c r="E33">
        <v>491</v>
      </c>
    </row>
    <row r="34" spans="1:5" x14ac:dyDescent="0.25">
      <c r="A34">
        <v>3161</v>
      </c>
      <c r="B34" t="s">
        <v>52</v>
      </c>
      <c r="C34" t="s">
        <v>53</v>
      </c>
      <c r="D34">
        <v>33</v>
      </c>
      <c r="E34">
        <v>490</v>
      </c>
    </row>
    <row r="35" spans="1:5" x14ac:dyDescent="0.25">
      <c r="A35">
        <v>3873</v>
      </c>
      <c r="B35" t="s">
        <v>54</v>
      </c>
      <c r="C35" t="s">
        <v>18</v>
      </c>
      <c r="D35">
        <v>34</v>
      </c>
      <c r="E35">
        <v>486</v>
      </c>
    </row>
    <row r="36" spans="1:5" x14ac:dyDescent="0.25">
      <c r="A36">
        <v>2509</v>
      </c>
      <c r="B36" t="s">
        <v>55</v>
      </c>
      <c r="C36" t="s">
        <v>8</v>
      </c>
      <c r="D36">
        <v>36</v>
      </c>
      <c r="E36">
        <v>482</v>
      </c>
    </row>
    <row r="37" spans="1:5" x14ac:dyDescent="0.25">
      <c r="A37">
        <v>3480</v>
      </c>
      <c r="B37" t="s">
        <v>56</v>
      </c>
      <c r="C37" t="s">
        <v>14</v>
      </c>
      <c r="D37">
        <v>37</v>
      </c>
      <c r="E37">
        <v>482</v>
      </c>
    </row>
    <row r="38" spans="1:5" x14ac:dyDescent="0.25">
      <c r="A38">
        <v>2884</v>
      </c>
      <c r="B38" t="s">
        <v>57</v>
      </c>
      <c r="C38" t="s">
        <v>14</v>
      </c>
      <c r="D38">
        <v>40</v>
      </c>
      <c r="E38">
        <v>481</v>
      </c>
    </row>
    <row r="39" spans="1:5" x14ac:dyDescent="0.25">
      <c r="A39">
        <v>3880</v>
      </c>
      <c r="B39" t="s">
        <v>155</v>
      </c>
      <c r="C39" t="s">
        <v>68</v>
      </c>
      <c r="D39">
        <v>41</v>
      </c>
      <c r="E39">
        <v>481</v>
      </c>
    </row>
    <row r="40" spans="1:5" x14ac:dyDescent="0.25">
      <c r="A40">
        <v>2888</v>
      </c>
      <c r="B40" t="s">
        <v>58</v>
      </c>
      <c r="C40" t="s">
        <v>59</v>
      </c>
      <c r="D40">
        <v>42</v>
      </c>
      <c r="E40">
        <v>476</v>
      </c>
    </row>
    <row r="41" spans="1:5" x14ac:dyDescent="0.25">
      <c r="A41">
        <v>3622</v>
      </c>
      <c r="B41" t="s">
        <v>60</v>
      </c>
      <c r="C41" t="s">
        <v>61</v>
      </c>
      <c r="D41">
        <v>43</v>
      </c>
      <c r="E41">
        <v>471</v>
      </c>
    </row>
    <row r="42" spans="1:5" x14ac:dyDescent="0.25">
      <c r="A42">
        <v>3649</v>
      </c>
      <c r="B42" t="s">
        <v>62</v>
      </c>
      <c r="C42" t="s">
        <v>63</v>
      </c>
      <c r="D42">
        <v>46</v>
      </c>
      <c r="E42">
        <v>466</v>
      </c>
    </row>
    <row r="43" spans="1:5" x14ac:dyDescent="0.25">
      <c r="A43">
        <v>3267</v>
      </c>
      <c r="B43" t="s">
        <v>64</v>
      </c>
      <c r="C43" t="s">
        <v>24</v>
      </c>
      <c r="D43">
        <v>47</v>
      </c>
      <c r="E43">
        <v>464</v>
      </c>
    </row>
    <row r="44" spans="1:5" x14ac:dyDescent="0.25">
      <c r="A44">
        <v>2579</v>
      </c>
      <c r="B44" t="s">
        <v>65</v>
      </c>
      <c r="C44" t="s">
        <v>47</v>
      </c>
      <c r="D44">
        <v>48</v>
      </c>
      <c r="E44">
        <v>463</v>
      </c>
    </row>
    <row r="45" spans="1:5" x14ac:dyDescent="0.25">
      <c r="A45">
        <v>3879</v>
      </c>
      <c r="B45" t="s">
        <v>66</v>
      </c>
      <c r="C45" t="s">
        <v>34</v>
      </c>
      <c r="D45">
        <v>50</v>
      </c>
      <c r="E45">
        <v>461</v>
      </c>
    </row>
    <row r="46" spans="1:5" x14ac:dyDescent="0.25">
      <c r="A46">
        <v>3994</v>
      </c>
      <c r="B46" t="s">
        <v>67</v>
      </c>
      <c r="C46" t="s">
        <v>68</v>
      </c>
      <c r="D46">
        <v>58</v>
      </c>
      <c r="E46">
        <v>456</v>
      </c>
    </row>
    <row r="47" spans="1:5" x14ac:dyDescent="0.25">
      <c r="A47">
        <v>2166</v>
      </c>
      <c r="B47" t="s">
        <v>69</v>
      </c>
      <c r="C47" t="s">
        <v>24</v>
      </c>
      <c r="D47">
        <v>59</v>
      </c>
      <c r="E47">
        <v>451</v>
      </c>
    </row>
  </sheetData>
  <sortState xmlns:xlrd2="http://schemas.microsoft.com/office/spreadsheetml/2017/richdata2" ref="A4:E47">
    <sortCondition descending="1" ref="E4:E4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70</v>
      </c>
      <c r="H7" s="234">
        <v>44833.643203414351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71</v>
      </c>
      <c r="C9" s="212"/>
      <c r="D9" s="213" t="s">
        <v>90</v>
      </c>
      <c r="E9" s="211" t="s">
        <v>72</v>
      </c>
      <c r="F9" s="213" t="s">
        <v>99</v>
      </c>
      <c r="G9" s="211" t="s">
        <v>73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74</v>
      </c>
      <c r="C11" s="215" t="s">
        <v>75</v>
      </c>
      <c r="D11" s="215" t="s">
        <v>76</v>
      </c>
      <c r="E11" s="215" t="s">
        <v>77</v>
      </c>
      <c r="F11" s="215" t="s">
        <v>78</v>
      </c>
      <c r="G11" s="215" t="s">
        <v>79</v>
      </c>
    </row>
    <row r="12" spans="2:10" ht="21" customHeight="1" x14ac:dyDescent="0.35">
      <c r="B12" s="216">
        <v>1</v>
      </c>
      <c r="C12" s="217">
        <v>2614</v>
      </c>
      <c r="D12" s="218" t="str">
        <f>IF(ISBLANK(C12),"",VLOOKUP(C12,Inscripcion!$A$1:$E$200,2,FALSE))</f>
        <v>Ronald Ignacio Solano Méndez</v>
      </c>
      <c r="E12" s="219" t="str">
        <f>IF(ISBLANK(C12),"",VLOOKUP(C12,Inscripcion!$A$1:$E$200,3,FALSE))</f>
        <v>Santo Domingo</v>
      </c>
      <c r="F12" s="219">
        <f>IF(ISBLANK(C12),"",VLOOKUP(C12,Inscripcion!$A$1:$E$200,4,FALSE))</f>
        <v>10</v>
      </c>
      <c r="G12" s="219">
        <f>IF(ISBLANK(C12),"",VLOOKUP(C12,Inscripcion!$A$1:$E$200,5,FALSE))</f>
        <v>572</v>
      </c>
    </row>
    <row r="13" spans="2:10" ht="21" customHeight="1" x14ac:dyDescent="0.35">
      <c r="B13" s="216">
        <v>2</v>
      </c>
      <c r="C13" s="217">
        <v>1547</v>
      </c>
      <c r="D13" s="218" t="str">
        <f>IF(ISBLANK(C13),"",VLOOKUP(C13,Inscripcion!$A$1:$E$200,2,FALSE))</f>
        <v>Skawell Humberto Picado Camacho</v>
      </c>
      <c r="E13" s="219" t="str">
        <f>IF(ISBLANK(C13),"",VLOOKUP(C13,Inscripcion!$A$1:$E$200,3,FALSE))</f>
        <v>Aserri</v>
      </c>
      <c r="F13" s="219">
        <f>IF(ISBLANK(C13),"",VLOOKUP(C13,Inscripcion!$A$1:$E$200,4,FALSE))</f>
        <v>23</v>
      </c>
      <c r="G13" s="219">
        <f>IF(ISBLANK(C13),"",VLOOKUP(C13,Inscripcion!$A$1:$E$200,5,FALSE))</f>
        <v>516</v>
      </c>
    </row>
    <row r="14" spans="2:10" ht="21" customHeight="1" x14ac:dyDescent="0.35">
      <c r="B14" s="216">
        <v>3</v>
      </c>
      <c r="C14" s="217">
        <v>3622</v>
      </c>
      <c r="D14" s="218" t="str">
        <f>IF(ISBLANK(C14),"",VLOOKUP(C14,Inscripcion!$A$1:$E$200,2,FALSE))</f>
        <v>Eduardo Betanco diaz</v>
      </c>
      <c r="E14" s="219" t="str">
        <f>IF(ISBLANK(C14),"",VLOOKUP(C14,Inscripcion!$A$1:$E$200,3,FALSE))</f>
        <v>Mora</v>
      </c>
      <c r="F14" s="219">
        <f>IF(ISBLANK(C14),"",VLOOKUP(C14,Inscripcion!$A$1:$E$200,4,FALSE))</f>
        <v>43</v>
      </c>
      <c r="G14" s="219">
        <f>IF(ISBLANK(C14),"",VLOOKUP(C14,Inscripcion!$A$1:$E$200,5,FALSE))</f>
        <v>471</v>
      </c>
    </row>
    <row r="15" spans="2:10" ht="21" customHeight="1" x14ac:dyDescent="0.25">
      <c r="F15" s="220" t="s">
        <v>80</v>
      </c>
      <c r="G15" s="220" t="s">
        <v>80</v>
      </c>
    </row>
    <row r="16" spans="2:10" ht="21" customHeight="1" x14ac:dyDescent="0.25"/>
    <row r="17" spans="2:10" ht="21" customHeight="1" x14ac:dyDescent="0.25">
      <c r="B17" s="221" t="s">
        <v>81</v>
      </c>
      <c r="C17" s="221"/>
      <c r="D17" s="221" t="s">
        <v>82</v>
      </c>
      <c r="E17" s="222" t="s">
        <v>83</v>
      </c>
      <c r="F17" s="221" t="s">
        <v>84</v>
      </c>
      <c r="G17" s="221" t="s">
        <v>85</v>
      </c>
      <c r="H17" s="223" t="s">
        <v>86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Ronald Ignacio Solano Méndez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Eduardo Betanco diaz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Ronald Ignacio Solano Méndez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Skawell Humberto Picado Camacho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Skawell Humberto Picado Camacho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Eduardo Betanco diaz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87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88</v>
      </c>
      <c r="E27" s="212"/>
      <c r="F27" s="212"/>
    </row>
    <row r="28" spans="2:10" ht="21" customHeight="1" x14ac:dyDescent="0.25">
      <c r="D28" s="233" t="s">
        <v>89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70</v>
      </c>
      <c r="H7" s="260">
        <v>44833.643203958331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71</v>
      </c>
      <c r="C9" s="238"/>
      <c r="D9" s="239" t="s">
        <v>90</v>
      </c>
      <c r="E9" s="237" t="s">
        <v>72</v>
      </c>
      <c r="F9" s="239" t="s">
        <v>100</v>
      </c>
      <c r="G9" s="237" t="s">
        <v>73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74</v>
      </c>
      <c r="C11" s="241" t="s">
        <v>75</v>
      </c>
      <c r="D11" s="241" t="s">
        <v>76</v>
      </c>
      <c r="E11" s="241" t="s">
        <v>77</v>
      </c>
      <c r="F11" s="241" t="s">
        <v>78</v>
      </c>
      <c r="G11" s="241" t="s">
        <v>79</v>
      </c>
    </row>
    <row r="12" spans="2:10" ht="21" customHeight="1" x14ac:dyDescent="0.35">
      <c r="B12" s="242">
        <v>1</v>
      </c>
      <c r="C12" s="243">
        <v>2407</v>
      </c>
      <c r="D12" s="244" t="str">
        <f>IF(ISBLANK(C12),"",VLOOKUP(C12,Inscripcion!$A$1:$E$200,2,FALSE))</f>
        <v>Steven Aguilar Víquez</v>
      </c>
      <c r="E12" s="245" t="str">
        <f>IF(ISBLANK(C12),"",VLOOKUP(C12,Inscripcion!$A$1:$E$200,3,FALSE))</f>
        <v>Alajuela</v>
      </c>
      <c r="F12" s="245">
        <f>IF(ISBLANK(C12),"",VLOOKUP(C12,Inscripcion!$A$1:$E$200,4,FALSE))</f>
        <v>11</v>
      </c>
      <c r="G12" s="245">
        <f>IF(ISBLANK(C12),"",VLOOKUP(C12,Inscripcion!$A$1:$E$200,5,FALSE))</f>
        <v>567</v>
      </c>
    </row>
    <row r="13" spans="2:10" ht="21" customHeight="1" x14ac:dyDescent="0.35">
      <c r="B13" s="242">
        <v>2</v>
      </c>
      <c r="C13" s="243">
        <v>2498</v>
      </c>
      <c r="D13" s="244" t="str">
        <f>IF(ISBLANK(C13),"",VLOOKUP(C13,Inscripcion!$A$1:$E$200,2,FALSE))</f>
        <v>Andre Josue Salgado Bonilla</v>
      </c>
      <c r="E13" s="245" t="str">
        <f>IF(ISBLANK(C13),"",VLOOKUP(C13,Inscripcion!$A$1:$E$200,3,FALSE))</f>
        <v>Santo Domingo</v>
      </c>
      <c r="F13" s="245">
        <f>IF(ISBLANK(C13),"",VLOOKUP(C13,Inscripcion!$A$1:$E$200,4,FALSE))</f>
        <v>22</v>
      </c>
      <c r="G13" s="245">
        <f>IF(ISBLANK(C13),"",VLOOKUP(C13,Inscripcion!$A$1:$E$200,5,FALSE))</f>
        <v>518</v>
      </c>
    </row>
    <row r="14" spans="2:10" ht="21" customHeight="1" x14ac:dyDescent="0.35">
      <c r="B14" s="242">
        <v>3</v>
      </c>
      <c r="C14" s="243">
        <v>3649</v>
      </c>
      <c r="D14" s="244" t="str">
        <f>IF(ISBLANK(C14),"",VLOOKUP(C14,Inscripcion!$A$1:$E$200,2,FALSE))</f>
        <v>Nicolas Miller Muñoz</v>
      </c>
      <c r="E14" s="245" t="str">
        <f>IF(ISBLANK(C14),"",VLOOKUP(C14,Inscripcion!$A$1:$E$200,3,FALSE))</f>
        <v>San jose</v>
      </c>
      <c r="F14" s="245">
        <f>IF(ISBLANK(C14),"",VLOOKUP(C14,Inscripcion!$A$1:$E$200,4,FALSE))</f>
        <v>46</v>
      </c>
      <c r="G14" s="245">
        <f>IF(ISBLANK(C14),"",VLOOKUP(C14,Inscripcion!$A$1:$E$200,5,FALSE))</f>
        <v>466</v>
      </c>
    </row>
    <row r="15" spans="2:10" ht="21" customHeight="1" x14ac:dyDescent="0.25">
      <c r="F15" s="246" t="s">
        <v>80</v>
      </c>
      <c r="G15" s="246" t="s">
        <v>80</v>
      </c>
    </row>
    <row r="16" spans="2:10" ht="21" customHeight="1" x14ac:dyDescent="0.25"/>
    <row r="17" spans="2:10" ht="21" customHeight="1" x14ac:dyDescent="0.25">
      <c r="B17" s="247" t="s">
        <v>81</v>
      </c>
      <c r="C17" s="247"/>
      <c r="D17" s="247" t="s">
        <v>82</v>
      </c>
      <c r="E17" s="248" t="s">
        <v>83</v>
      </c>
      <c r="F17" s="247" t="s">
        <v>84</v>
      </c>
      <c r="G17" s="247" t="s">
        <v>85</v>
      </c>
      <c r="H17" s="249" t="s">
        <v>86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Steven Aguilar Víquez</v>
      </c>
      <c r="E18" s="254"/>
      <c r="F18" s="254"/>
      <c r="G18" s="254"/>
      <c r="H18" s="255"/>
      <c r="I18" s="250"/>
    </row>
    <row r="19" spans="2:10" ht="21" customHeight="1" x14ac:dyDescent="0.25">
      <c r="B19" s="256"/>
      <c r="C19" s="252">
        <v>3</v>
      </c>
      <c r="D19" s="253" t="str">
        <f>D14</f>
        <v>Nicolas Miller Muñoz</v>
      </c>
      <c r="E19" s="254"/>
      <c r="F19" s="254"/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Steven Aguilar Víquez</v>
      </c>
      <c r="E20" s="254"/>
      <c r="F20" s="254"/>
      <c r="G20" s="254"/>
      <c r="H20" s="255"/>
      <c r="I20" s="250"/>
    </row>
    <row r="21" spans="2:10" ht="21" customHeight="1" x14ac:dyDescent="0.25">
      <c r="B21" s="256"/>
      <c r="C21" s="254">
        <v>2</v>
      </c>
      <c r="D21" s="253" t="str">
        <f>D13</f>
        <v>Andre Josue Salgado Bonilla</v>
      </c>
      <c r="E21" s="254"/>
      <c r="F21" s="254"/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Andre Josue Salgado Bonilla</v>
      </c>
      <c r="E22" s="254"/>
      <c r="F22" s="254"/>
      <c r="G22" s="254"/>
      <c r="H22" s="258"/>
      <c r="I22" s="250"/>
    </row>
    <row r="23" spans="2:10" ht="21" customHeight="1" x14ac:dyDescent="0.25">
      <c r="B23" s="256"/>
      <c r="C23" s="254">
        <v>3</v>
      </c>
      <c r="D23" s="253" t="str">
        <f>D14</f>
        <v>Nicolas Miller Muñoz</v>
      </c>
      <c r="E23" s="254"/>
      <c r="F23" s="254"/>
      <c r="G23" s="254"/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87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88</v>
      </c>
      <c r="E27" s="238"/>
      <c r="F27" s="238"/>
    </row>
    <row r="28" spans="2:10" ht="21" customHeight="1" x14ac:dyDescent="0.25">
      <c r="D28" s="259" t="s">
        <v>89</v>
      </c>
      <c r="E28" s="238"/>
      <c r="F28" s="23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70</v>
      </c>
      <c r="H7" s="286">
        <v>44833.643204675929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71</v>
      </c>
      <c r="C9" s="264"/>
      <c r="D9" s="265" t="s">
        <v>90</v>
      </c>
      <c r="E9" s="263" t="s">
        <v>72</v>
      </c>
      <c r="F9" s="265" t="s">
        <v>101</v>
      </c>
      <c r="G9" s="263" t="s">
        <v>73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74</v>
      </c>
      <c r="C11" s="267" t="s">
        <v>75</v>
      </c>
      <c r="D11" s="267" t="s">
        <v>76</v>
      </c>
      <c r="E11" s="267" t="s">
        <v>77</v>
      </c>
      <c r="F11" s="267" t="s">
        <v>78</v>
      </c>
      <c r="G11" s="267" t="s">
        <v>79</v>
      </c>
    </row>
    <row r="12" spans="2:10" ht="21" customHeight="1" x14ac:dyDescent="0.35">
      <c r="B12" s="268">
        <v>1</v>
      </c>
      <c r="C12" s="269">
        <v>3333</v>
      </c>
      <c r="D12" s="270" t="str">
        <f>IF(ISBLANK(C12),"",VLOOKUP(C12,Inscripcion!$A$1:$E$200,2,FALSE))</f>
        <v>Mario Andres Rojas Varela</v>
      </c>
      <c r="E12" s="271" t="str">
        <f>IF(ISBLANK(C12),"",VLOOKUP(C12,Inscripcion!$A$1:$E$200,3,FALSE))</f>
        <v>San Carlos</v>
      </c>
      <c r="F12" s="271">
        <f>IF(ISBLANK(C12),"",VLOOKUP(C12,Inscripcion!$A$1:$E$200,4,FALSE))</f>
        <v>12</v>
      </c>
      <c r="G12" s="271">
        <f>IF(ISBLANK(C12),"",VLOOKUP(C12,Inscripcion!$A$1:$E$200,5,FALSE))</f>
        <v>566</v>
      </c>
    </row>
    <row r="13" spans="2:10" ht="21" customHeight="1" x14ac:dyDescent="0.35">
      <c r="B13" s="268">
        <v>2</v>
      </c>
      <c r="C13" s="269">
        <v>2754</v>
      </c>
      <c r="D13" s="270" t="str">
        <f>IF(ISBLANK(C13),"",VLOOKUP(C13,Inscripcion!$A$1:$E$200,2,FALSE))</f>
        <v>John Steve Molina Pacheco</v>
      </c>
      <c r="E13" s="271" t="str">
        <f>IF(ISBLANK(C13),"",VLOOKUP(C13,Inscripcion!$A$1:$E$200,3,FALSE))</f>
        <v>Alajuela</v>
      </c>
      <c r="F13" s="271">
        <f>IF(ISBLANK(C13),"",VLOOKUP(C13,Inscripcion!$A$1:$E$200,4,FALSE))</f>
        <v>21</v>
      </c>
      <c r="G13" s="271">
        <f>IF(ISBLANK(C13),"",VLOOKUP(C13,Inscripcion!$A$1:$E$200,5,FALSE))</f>
        <v>521</v>
      </c>
    </row>
    <row r="14" spans="2:10" ht="21" customHeight="1" x14ac:dyDescent="0.35">
      <c r="B14" s="268">
        <v>3</v>
      </c>
      <c r="C14" s="269">
        <v>2579</v>
      </c>
      <c r="D14" s="270" t="str">
        <f>IF(ISBLANK(C14),"",VLOOKUP(C14,Inscripcion!$A$1:$E$200,2,FALSE))</f>
        <v>Joseph Andrey Jimenez Carrillo</v>
      </c>
      <c r="E14" s="271" t="str">
        <f>IF(ISBLANK(C14),"",VLOOKUP(C14,Inscripcion!$A$1:$E$200,3,FALSE))</f>
        <v>Corredores</v>
      </c>
      <c r="F14" s="271">
        <f>IF(ISBLANK(C14),"",VLOOKUP(C14,Inscripcion!$A$1:$E$200,4,FALSE))</f>
        <v>48</v>
      </c>
      <c r="G14" s="271">
        <f>IF(ISBLANK(C14),"",VLOOKUP(C14,Inscripcion!$A$1:$E$200,5,FALSE))</f>
        <v>463</v>
      </c>
    </row>
    <row r="15" spans="2:10" ht="21" customHeight="1" x14ac:dyDescent="0.25">
      <c r="F15" s="272" t="s">
        <v>80</v>
      </c>
      <c r="G15" s="272" t="s">
        <v>80</v>
      </c>
    </row>
    <row r="16" spans="2:10" ht="21" customHeight="1" x14ac:dyDescent="0.25"/>
    <row r="17" spans="2:10" ht="21" customHeight="1" x14ac:dyDescent="0.25">
      <c r="B17" s="273" t="s">
        <v>81</v>
      </c>
      <c r="C17" s="273"/>
      <c r="D17" s="273" t="s">
        <v>82</v>
      </c>
      <c r="E17" s="274" t="s">
        <v>83</v>
      </c>
      <c r="F17" s="273" t="s">
        <v>84</v>
      </c>
      <c r="G17" s="273" t="s">
        <v>85</v>
      </c>
      <c r="H17" s="275" t="s">
        <v>86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Mario Andres Rojas Varela</v>
      </c>
      <c r="E18" s="280"/>
      <c r="F18" s="280"/>
      <c r="G18" s="280"/>
      <c r="H18" s="281"/>
      <c r="I18" s="276"/>
    </row>
    <row r="19" spans="2:10" ht="21" customHeight="1" x14ac:dyDescent="0.25">
      <c r="B19" s="282"/>
      <c r="C19" s="278">
        <v>3</v>
      </c>
      <c r="D19" s="279" t="str">
        <f>D14</f>
        <v>Joseph Andrey Jimenez Carrillo</v>
      </c>
      <c r="E19" s="280"/>
      <c r="F19" s="280"/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Mario Andres Rojas Varela</v>
      </c>
      <c r="E20" s="280"/>
      <c r="F20" s="280"/>
      <c r="G20" s="280"/>
      <c r="H20" s="281"/>
      <c r="I20" s="276"/>
    </row>
    <row r="21" spans="2:10" ht="21" customHeight="1" x14ac:dyDescent="0.25">
      <c r="B21" s="282"/>
      <c r="C21" s="280">
        <v>2</v>
      </c>
      <c r="D21" s="279" t="str">
        <f>D13</f>
        <v>John Steve Molina Pacheco</v>
      </c>
      <c r="E21" s="280"/>
      <c r="F21" s="280"/>
      <c r="G21" s="280"/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John Steve Molina Pacheco</v>
      </c>
      <c r="E22" s="280"/>
      <c r="F22" s="280"/>
      <c r="G22" s="280"/>
      <c r="H22" s="284"/>
      <c r="I22" s="276"/>
    </row>
    <row r="23" spans="2:10" ht="21" customHeight="1" x14ac:dyDescent="0.25">
      <c r="B23" s="282"/>
      <c r="C23" s="280">
        <v>3</v>
      </c>
      <c r="D23" s="279" t="str">
        <f>D14</f>
        <v>Joseph Andrey Jimenez Carrillo</v>
      </c>
      <c r="E23" s="280"/>
      <c r="F23" s="280"/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87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 t="s">
        <v>88</v>
      </c>
      <c r="E27" s="264"/>
      <c r="F27" s="264"/>
    </row>
    <row r="28" spans="2:10" ht="21" customHeight="1" x14ac:dyDescent="0.25">
      <c r="D28" s="285" t="s">
        <v>89</v>
      </c>
      <c r="E28" s="264"/>
      <c r="F28" s="2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87"/>
    </row>
    <row r="5" spans="2:10" ht="8.25" customHeight="1" x14ac:dyDescent="0.35">
      <c r="D5" s="287"/>
    </row>
    <row r="6" spans="2:10" ht="26.25" customHeight="1" x14ac:dyDescent="0.25"/>
    <row r="7" spans="2:10" ht="26.25" customHeight="1" x14ac:dyDescent="0.35">
      <c r="C7" s="287"/>
      <c r="D7" s="287"/>
      <c r="G7" s="287" t="s">
        <v>70</v>
      </c>
      <c r="H7" s="312">
        <v>44833.643205219909</v>
      </c>
      <c r="J7" s="288"/>
    </row>
    <row r="8" spans="2:10" ht="26.25" customHeight="1" x14ac:dyDescent="0.35">
      <c r="C8" s="287"/>
      <c r="D8" s="287"/>
    </row>
    <row r="9" spans="2:10" ht="21" customHeight="1" x14ac:dyDescent="0.35">
      <c r="B9" s="289" t="s">
        <v>71</v>
      </c>
      <c r="C9" s="290"/>
      <c r="D9" s="291" t="s">
        <v>90</v>
      </c>
      <c r="E9" s="289" t="s">
        <v>72</v>
      </c>
      <c r="F9" s="291" t="s">
        <v>102</v>
      </c>
      <c r="G9" s="289" t="s">
        <v>73</v>
      </c>
      <c r="H9" s="292"/>
      <c r="I9" s="289"/>
      <c r="J9" s="292"/>
    </row>
    <row r="10" spans="2:10" ht="21" customHeight="1" x14ac:dyDescent="0.25"/>
    <row r="11" spans="2:10" ht="21" customHeight="1" x14ac:dyDescent="0.25">
      <c r="B11" s="293" t="s">
        <v>74</v>
      </c>
      <c r="C11" s="293" t="s">
        <v>75</v>
      </c>
      <c r="D11" s="293" t="s">
        <v>76</v>
      </c>
      <c r="E11" s="293" t="s">
        <v>77</v>
      </c>
      <c r="F11" s="293" t="s">
        <v>78</v>
      </c>
      <c r="G11" s="293" t="s">
        <v>79</v>
      </c>
    </row>
    <row r="12" spans="2:10" ht="21" customHeight="1" x14ac:dyDescent="0.35">
      <c r="B12" s="294">
        <v>1</v>
      </c>
      <c r="C12" s="295">
        <v>2666</v>
      </c>
      <c r="D12" s="296" t="str">
        <f>IF(ISBLANK(C12),"",VLOOKUP(C12,Inscripcion!$A$1:$E$200,2,FALSE))</f>
        <v>Elias Vega Reyes</v>
      </c>
      <c r="E12" s="297" t="str">
        <f>IF(ISBLANK(C12),"",VLOOKUP(C12,Inscripcion!$A$1:$E$200,3,FALSE))</f>
        <v>Alajuela</v>
      </c>
      <c r="F12" s="297">
        <f>IF(ISBLANK(C12),"",VLOOKUP(C12,Inscripcion!$A$1:$E$200,4,FALSE))</f>
        <v>13</v>
      </c>
      <c r="G12" s="297">
        <f>IF(ISBLANK(C12),"",VLOOKUP(C12,Inscripcion!$A$1:$E$200,5,FALSE))</f>
        <v>562</v>
      </c>
    </row>
    <row r="13" spans="2:10" ht="21" customHeight="1" x14ac:dyDescent="0.35">
      <c r="B13" s="294">
        <v>2</v>
      </c>
      <c r="C13" s="295">
        <v>3482</v>
      </c>
      <c r="D13" s="296" t="str">
        <f>IF(ISBLANK(C13),"",VLOOKUP(C13,Inscripcion!$A$1:$E$200,2,FALSE))</f>
        <v>Jose Andres Vargas Torres</v>
      </c>
      <c r="E13" s="297" t="str">
        <f>IF(ISBLANK(C13),"",VLOOKUP(C13,Inscripcion!$A$1:$E$200,3,FALSE))</f>
        <v>Santo Domingo</v>
      </c>
      <c r="F13" s="297">
        <f>IF(ISBLANK(C13),"",VLOOKUP(C13,Inscripcion!$A$1:$E$200,4,FALSE))</f>
        <v>17</v>
      </c>
      <c r="G13" s="297">
        <f>IF(ISBLANK(C13),"",VLOOKUP(C13,Inscripcion!$A$1:$E$200,5,FALSE))</f>
        <v>544</v>
      </c>
    </row>
    <row r="14" spans="2:10" ht="21" customHeight="1" x14ac:dyDescent="0.35">
      <c r="B14" s="294">
        <v>3</v>
      </c>
      <c r="C14" s="295">
        <v>3267</v>
      </c>
      <c r="D14" s="296" t="str">
        <f>IF(ISBLANK(C14),"",VLOOKUP(C14,Inscripcion!$A$1:$E$200,2,FALSE))</f>
        <v>Alejandro Borbón Quirós</v>
      </c>
      <c r="E14" s="297" t="str">
        <f>IF(ISBLANK(C14),"",VLOOKUP(C14,Inscripcion!$A$1:$E$200,3,FALSE))</f>
        <v>San Carlos</v>
      </c>
      <c r="F14" s="297">
        <f>IF(ISBLANK(C14),"",VLOOKUP(C14,Inscripcion!$A$1:$E$200,4,FALSE))</f>
        <v>47</v>
      </c>
      <c r="G14" s="297">
        <f>IF(ISBLANK(C14),"",VLOOKUP(C14,Inscripcion!$A$1:$E$200,5,FALSE))</f>
        <v>464</v>
      </c>
    </row>
    <row r="15" spans="2:10" ht="21" customHeight="1" x14ac:dyDescent="0.25">
      <c r="F15" s="298" t="s">
        <v>80</v>
      </c>
      <c r="G15" s="298" t="s">
        <v>80</v>
      </c>
    </row>
    <row r="16" spans="2:10" ht="21" customHeight="1" x14ac:dyDescent="0.25"/>
    <row r="17" spans="2:10" ht="21" customHeight="1" x14ac:dyDescent="0.25">
      <c r="B17" s="299" t="s">
        <v>81</v>
      </c>
      <c r="C17" s="299"/>
      <c r="D17" s="299" t="s">
        <v>82</v>
      </c>
      <c r="E17" s="300" t="s">
        <v>83</v>
      </c>
      <c r="F17" s="299" t="s">
        <v>84</v>
      </c>
      <c r="G17" s="299" t="s">
        <v>85</v>
      </c>
      <c r="H17" s="301" t="s">
        <v>86</v>
      </c>
      <c r="I17" s="302"/>
    </row>
    <row r="18" spans="2:10" ht="21" customHeight="1" x14ac:dyDescent="0.25">
      <c r="B18" s="303">
        <v>1</v>
      </c>
      <c r="C18" s="304">
        <v>1</v>
      </c>
      <c r="D18" s="305" t="str">
        <f>D12</f>
        <v>Elias Vega Reyes</v>
      </c>
      <c r="E18" s="306"/>
      <c r="F18" s="306"/>
      <c r="G18" s="306"/>
      <c r="H18" s="307"/>
      <c r="I18" s="302"/>
    </row>
    <row r="19" spans="2:10" ht="21" customHeight="1" x14ac:dyDescent="0.25">
      <c r="B19" s="308"/>
      <c r="C19" s="304">
        <v>3</v>
      </c>
      <c r="D19" s="305" t="str">
        <f>D14</f>
        <v>Alejandro Borbón Quirós</v>
      </c>
      <c r="E19" s="306"/>
      <c r="F19" s="306"/>
      <c r="G19" s="306"/>
      <c r="H19" s="309"/>
      <c r="I19" s="302"/>
    </row>
    <row r="20" spans="2:10" ht="21" customHeight="1" x14ac:dyDescent="0.25">
      <c r="B20" s="303">
        <v>2</v>
      </c>
      <c r="C20" s="306">
        <v>1</v>
      </c>
      <c r="D20" s="305" t="str">
        <f>D12</f>
        <v>Elias Vega Reyes</v>
      </c>
      <c r="E20" s="306"/>
      <c r="F20" s="306"/>
      <c r="G20" s="306"/>
      <c r="H20" s="307"/>
      <c r="I20" s="302"/>
    </row>
    <row r="21" spans="2:10" ht="21" customHeight="1" x14ac:dyDescent="0.25">
      <c r="B21" s="308"/>
      <c r="C21" s="306">
        <v>2</v>
      </c>
      <c r="D21" s="305" t="str">
        <f>D13</f>
        <v>Jose Andres Vargas Torres</v>
      </c>
      <c r="E21" s="306"/>
      <c r="F21" s="306"/>
      <c r="G21" s="306"/>
      <c r="H21" s="309"/>
      <c r="I21" s="302"/>
    </row>
    <row r="22" spans="2:10" ht="21" customHeight="1" x14ac:dyDescent="0.25">
      <c r="B22" s="303">
        <v>3</v>
      </c>
      <c r="C22" s="306">
        <v>2</v>
      </c>
      <c r="D22" s="305" t="str">
        <f>D13</f>
        <v>Jose Andres Vargas Torres</v>
      </c>
      <c r="E22" s="306"/>
      <c r="F22" s="306"/>
      <c r="G22" s="306"/>
      <c r="H22" s="310"/>
      <c r="I22" s="302"/>
    </row>
    <row r="23" spans="2:10" ht="21" customHeight="1" x14ac:dyDescent="0.25">
      <c r="B23" s="308"/>
      <c r="C23" s="306">
        <v>3</v>
      </c>
      <c r="D23" s="305" t="str">
        <f>D14</f>
        <v>Alejandro Borbón Quirós</v>
      </c>
      <c r="E23" s="306"/>
      <c r="F23" s="306"/>
      <c r="G23" s="306"/>
      <c r="H23" s="309"/>
      <c r="I23" s="302"/>
    </row>
    <row r="24" spans="2:10" ht="21" customHeight="1" x14ac:dyDescent="0.25">
      <c r="B24" s="290"/>
      <c r="C24" s="290"/>
      <c r="D24" s="290"/>
      <c r="E24" s="290"/>
      <c r="F24" s="290"/>
      <c r="G24" s="290"/>
      <c r="H24" s="290"/>
      <c r="I24" s="290"/>
      <c r="J24" s="290"/>
    </row>
    <row r="25" spans="2:10" ht="21" customHeight="1" x14ac:dyDescent="0.25">
      <c r="B25" s="290"/>
      <c r="C25" s="290"/>
      <c r="D25" s="290"/>
      <c r="E25" s="290"/>
      <c r="F25" s="290"/>
      <c r="G25" s="290"/>
      <c r="H25" s="290"/>
      <c r="I25" s="290"/>
      <c r="J25" s="290"/>
    </row>
    <row r="26" spans="2:10" ht="21" customHeight="1" x14ac:dyDescent="0.25">
      <c r="B26" s="290"/>
      <c r="C26" s="290"/>
      <c r="D26" s="306" t="s">
        <v>87</v>
      </c>
      <c r="E26" s="290"/>
      <c r="F26" s="290"/>
      <c r="G26" s="290"/>
      <c r="H26" s="290"/>
      <c r="I26" s="290"/>
      <c r="J26" s="290"/>
    </row>
    <row r="27" spans="2:10" ht="21" customHeight="1" x14ac:dyDescent="0.25">
      <c r="D27" s="311" t="s">
        <v>88</v>
      </c>
      <c r="E27" s="290"/>
      <c r="F27" s="290"/>
    </row>
    <row r="28" spans="2:10" ht="21" customHeight="1" x14ac:dyDescent="0.25">
      <c r="D28" s="311" t="s">
        <v>89</v>
      </c>
      <c r="E28" s="290"/>
      <c r="F28" s="29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28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13"/>
    </row>
    <row r="5" spans="2:10" ht="8.25" customHeight="1" x14ac:dyDescent="0.35">
      <c r="D5" s="313"/>
    </row>
    <row r="6" spans="2:10" ht="26.25" customHeight="1" x14ac:dyDescent="0.25"/>
    <row r="7" spans="2:10" ht="26.25" customHeight="1" x14ac:dyDescent="0.35">
      <c r="C7" s="313"/>
      <c r="D7" s="313"/>
      <c r="G7" s="313" t="s">
        <v>70</v>
      </c>
      <c r="H7" s="338">
        <v>44833.643205763889</v>
      </c>
      <c r="J7" s="314"/>
    </row>
    <row r="8" spans="2:10" ht="26.25" customHeight="1" x14ac:dyDescent="0.35">
      <c r="C8" s="313"/>
      <c r="D8" s="313"/>
    </row>
    <row r="9" spans="2:10" ht="21" customHeight="1" x14ac:dyDescent="0.35">
      <c r="B9" s="315" t="s">
        <v>71</v>
      </c>
      <c r="C9" s="316"/>
      <c r="D9" s="317" t="s">
        <v>90</v>
      </c>
      <c r="E9" s="315" t="s">
        <v>72</v>
      </c>
      <c r="F9" s="317" t="s">
        <v>103</v>
      </c>
      <c r="G9" s="315" t="s">
        <v>73</v>
      </c>
      <c r="H9" s="318"/>
      <c r="I9" s="315"/>
      <c r="J9" s="318"/>
    </row>
    <row r="10" spans="2:10" ht="21" customHeight="1" x14ac:dyDescent="0.25"/>
    <row r="11" spans="2:10" ht="21" customHeight="1" x14ac:dyDescent="0.25">
      <c r="B11" s="319" t="s">
        <v>74</v>
      </c>
      <c r="C11" s="319" t="s">
        <v>75</v>
      </c>
      <c r="D11" s="319" t="s">
        <v>76</v>
      </c>
      <c r="E11" s="319" t="s">
        <v>77</v>
      </c>
      <c r="F11" s="319" t="s">
        <v>78</v>
      </c>
      <c r="G11" s="319" t="s">
        <v>79</v>
      </c>
    </row>
    <row r="12" spans="2:10" ht="21" customHeight="1" x14ac:dyDescent="0.35">
      <c r="B12" s="320">
        <v>1</v>
      </c>
      <c r="C12" s="321">
        <v>2624</v>
      </c>
      <c r="D12" s="322" t="str">
        <f>IF(ISBLANK(C12),"",VLOOKUP(C12,Inscripcion!$A$1:$E$200,2,FALSE))</f>
        <v>Allan Santiago Monge Arroyo</v>
      </c>
      <c r="E12" s="323" t="str">
        <f>IF(ISBLANK(C12),"",VLOOKUP(C12,Inscripcion!$A$1:$E$200,3,FALSE))</f>
        <v>Esparza</v>
      </c>
      <c r="F12" s="323">
        <f>IF(ISBLANK(C12),"",VLOOKUP(C12,Inscripcion!$A$1:$E$200,4,FALSE))</f>
        <v>14</v>
      </c>
      <c r="G12" s="323">
        <f>IF(ISBLANK(C12),"",VLOOKUP(C12,Inscripcion!$A$1:$E$200,5,FALSE))</f>
        <v>550</v>
      </c>
    </row>
    <row r="13" spans="2:10" ht="21" customHeight="1" x14ac:dyDescent="0.35">
      <c r="B13" s="320">
        <v>2</v>
      </c>
      <c r="C13" s="321">
        <v>3477</v>
      </c>
      <c r="D13" s="322" t="str">
        <f>IF(ISBLANK(C13),"",VLOOKUP(C13,Inscripcion!$A$1:$E$200,2,FALSE))</f>
        <v>Juan Pablo Chacon Navarro</v>
      </c>
      <c r="E13" s="323" t="str">
        <f>IF(ISBLANK(C13),"",VLOOKUP(C13,Inscripcion!$A$1:$E$200,3,FALSE))</f>
        <v>San Carlos</v>
      </c>
      <c r="F13" s="323">
        <f>IF(ISBLANK(C13),"",VLOOKUP(C13,Inscripcion!$A$1:$E$200,4,FALSE))</f>
        <v>18</v>
      </c>
      <c r="G13" s="323">
        <f>IF(ISBLANK(C13),"",VLOOKUP(C13,Inscripcion!$A$1:$E$200,5,FALSE))</f>
        <v>536</v>
      </c>
    </row>
    <row r="14" spans="2:10" ht="21" customHeight="1" x14ac:dyDescent="0.35">
      <c r="B14" s="320">
        <v>3</v>
      </c>
      <c r="C14" s="321">
        <v>3880</v>
      </c>
      <c r="D14" s="322" t="str">
        <f>IF(ISBLANK(C14),"",VLOOKUP(C14,Inscripcion!$A$1:$E$200,2,FALSE))</f>
        <v>Leonardo Arguello Rojas</v>
      </c>
      <c r="E14" s="323" t="str">
        <f>IF(ISBLANK(C14),"",VLOOKUP(C14,Inscripcion!$A$1:$E$200,3,FALSE))</f>
        <v>Aserrí</v>
      </c>
      <c r="F14" s="323">
        <f>IF(ISBLANK(C14),"",VLOOKUP(C14,Inscripcion!$A$1:$E$200,4,FALSE))</f>
        <v>41</v>
      </c>
      <c r="G14" s="323">
        <f>IF(ISBLANK(C14),"",VLOOKUP(C14,Inscripcion!$A$1:$E$200,5,FALSE))</f>
        <v>481</v>
      </c>
    </row>
    <row r="15" spans="2:10" ht="21" customHeight="1" x14ac:dyDescent="0.25">
      <c r="F15" s="324" t="s">
        <v>80</v>
      </c>
      <c r="G15" s="324" t="s">
        <v>80</v>
      </c>
    </row>
    <row r="16" spans="2:10" ht="21" customHeight="1" x14ac:dyDescent="0.25"/>
    <row r="17" spans="2:10" ht="21" customHeight="1" x14ac:dyDescent="0.25">
      <c r="B17" s="325" t="s">
        <v>81</v>
      </c>
      <c r="C17" s="325"/>
      <c r="D17" s="325" t="s">
        <v>82</v>
      </c>
      <c r="E17" s="326" t="s">
        <v>83</v>
      </c>
      <c r="F17" s="325" t="s">
        <v>84</v>
      </c>
      <c r="G17" s="325" t="s">
        <v>85</v>
      </c>
      <c r="H17" s="327" t="s">
        <v>86</v>
      </c>
      <c r="I17" s="328"/>
    </row>
    <row r="18" spans="2:10" ht="21" customHeight="1" x14ac:dyDescent="0.25">
      <c r="B18" s="329">
        <v>1</v>
      </c>
      <c r="C18" s="330">
        <v>1</v>
      </c>
      <c r="D18" s="331" t="str">
        <f>D12</f>
        <v>Allan Santiago Monge Arroyo</v>
      </c>
      <c r="E18" s="332"/>
      <c r="F18" s="332"/>
      <c r="G18" s="332"/>
      <c r="H18" s="333"/>
      <c r="I18" s="328"/>
    </row>
    <row r="19" spans="2:10" ht="21" customHeight="1" x14ac:dyDescent="0.25">
      <c r="B19" s="334"/>
      <c r="C19" s="330">
        <v>3</v>
      </c>
      <c r="D19" s="331" t="str">
        <f>D14</f>
        <v>Leonardo Arguello Rojas</v>
      </c>
      <c r="E19" s="332"/>
      <c r="F19" s="332"/>
      <c r="G19" s="332"/>
      <c r="H19" s="335"/>
      <c r="I19" s="328"/>
    </row>
    <row r="20" spans="2:10" ht="21" customHeight="1" x14ac:dyDescent="0.25">
      <c r="B20" s="329">
        <v>2</v>
      </c>
      <c r="C20" s="332">
        <v>1</v>
      </c>
      <c r="D20" s="331" t="str">
        <f>D12</f>
        <v>Allan Santiago Monge Arroyo</v>
      </c>
      <c r="E20" s="332"/>
      <c r="F20" s="332"/>
      <c r="G20" s="332"/>
      <c r="H20" s="333"/>
      <c r="I20" s="328"/>
    </row>
    <row r="21" spans="2:10" ht="21" customHeight="1" x14ac:dyDescent="0.25">
      <c r="B21" s="334"/>
      <c r="C21" s="332">
        <v>2</v>
      </c>
      <c r="D21" s="331" t="str">
        <f>D13</f>
        <v>Juan Pablo Chacon Navarro</v>
      </c>
      <c r="E21" s="332"/>
      <c r="F21" s="332"/>
      <c r="G21" s="332"/>
      <c r="H21" s="335"/>
      <c r="I21" s="328"/>
    </row>
    <row r="22" spans="2:10" ht="21" customHeight="1" x14ac:dyDescent="0.25">
      <c r="B22" s="329">
        <v>3</v>
      </c>
      <c r="C22" s="332">
        <v>2</v>
      </c>
      <c r="D22" s="331" t="str">
        <f>D13</f>
        <v>Juan Pablo Chacon Navarro</v>
      </c>
      <c r="E22" s="332"/>
      <c r="F22" s="332"/>
      <c r="G22" s="332"/>
      <c r="H22" s="336"/>
      <c r="I22" s="328"/>
    </row>
    <row r="23" spans="2:10" ht="21" customHeight="1" x14ac:dyDescent="0.25">
      <c r="B23" s="334"/>
      <c r="C23" s="332">
        <v>3</v>
      </c>
      <c r="D23" s="331" t="str">
        <f>D14</f>
        <v>Leonardo Arguello Rojas</v>
      </c>
      <c r="E23" s="332"/>
      <c r="F23" s="332"/>
      <c r="G23" s="332"/>
      <c r="H23" s="335"/>
      <c r="I23" s="328"/>
    </row>
    <row r="24" spans="2:10" ht="21" customHeight="1" x14ac:dyDescent="0.25">
      <c r="B24" s="316"/>
      <c r="C24" s="316"/>
      <c r="D24" s="316"/>
      <c r="E24" s="316"/>
      <c r="F24" s="316"/>
      <c r="G24" s="316"/>
      <c r="H24" s="316"/>
      <c r="I24" s="316"/>
      <c r="J24" s="316"/>
    </row>
    <row r="25" spans="2:10" ht="21" customHeight="1" x14ac:dyDescent="0.25">
      <c r="B25" s="316"/>
      <c r="C25" s="316"/>
      <c r="D25" s="316"/>
      <c r="E25" s="316"/>
      <c r="F25" s="316"/>
      <c r="G25" s="316"/>
      <c r="H25" s="316"/>
      <c r="I25" s="316"/>
      <c r="J25" s="316"/>
    </row>
    <row r="26" spans="2:10" ht="21" customHeight="1" x14ac:dyDescent="0.25">
      <c r="B26" s="316"/>
      <c r="C26" s="316"/>
      <c r="D26" s="332" t="s">
        <v>87</v>
      </c>
      <c r="E26" s="316"/>
      <c r="F26" s="316"/>
      <c r="G26" s="316"/>
      <c r="H26" s="316"/>
      <c r="I26" s="316"/>
      <c r="J26" s="316"/>
    </row>
    <row r="27" spans="2:10" ht="21" customHeight="1" x14ac:dyDescent="0.25">
      <c r="D27" s="337" t="s">
        <v>88</v>
      </c>
      <c r="E27" s="316"/>
      <c r="F27" s="316"/>
    </row>
    <row r="28" spans="2:10" ht="21" customHeight="1" x14ac:dyDescent="0.25">
      <c r="D28" s="337" t="s">
        <v>89</v>
      </c>
      <c r="E28" s="316"/>
      <c r="F28" s="31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J35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39"/>
    </row>
    <row r="5" spans="2:10" ht="25.5" customHeight="1" x14ac:dyDescent="0.35">
      <c r="D5" s="339"/>
    </row>
    <row r="6" spans="2:10" ht="25.5" customHeight="1" x14ac:dyDescent="0.35">
      <c r="D6" s="339"/>
    </row>
    <row r="7" spans="2:10" ht="29.25" customHeight="1" x14ac:dyDescent="0.35">
      <c r="C7" s="442"/>
      <c r="D7" s="442"/>
      <c r="E7" s="442"/>
      <c r="F7" s="442"/>
      <c r="G7" s="341" t="s">
        <v>104</v>
      </c>
      <c r="H7" s="362">
        <v>44833.643206307868</v>
      </c>
      <c r="J7" s="342"/>
    </row>
    <row r="8" spans="2:10" ht="20.25" customHeight="1" x14ac:dyDescent="0.35">
      <c r="D8" s="339"/>
      <c r="G8" s="343"/>
    </row>
    <row r="9" spans="2:10" ht="21" customHeight="1" x14ac:dyDescent="0.35">
      <c r="B9" s="343" t="s">
        <v>105</v>
      </c>
      <c r="C9" s="343"/>
      <c r="D9" s="344" t="s">
        <v>90</v>
      </c>
      <c r="E9" s="343" t="s">
        <v>72</v>
      </c>
      <c r="F9" s="344" t="s">
        <v>107</v>
      </c>
      <c r="G9" s="343" t="s">
        <v>73</v>
      </c>
      <c r="H9" s="344"/>
      <c r="J9" s="340"/>
    </row>
    <row r="10" spans="2:10" ht="30" customHeight="1" x14ac:dyDescent="0.25"/>
    <row r="11" spans="2:10" ht="21" customHeight="1" x14ac:dyDescent="0.25">
      <c r="B11" s="343" t="s">
        <v>74</v>
      </c>
      <c r="C11" s="345" t="s">
        <v>75</v>
      </c>
      <c r="D11" s="345" t="s">
        <v>76</v>
      </c>
      <c r="E11" s="345" t="s">
        <v>77</v>
      </c>
      <c r="F11" s="345" t="s">
        <v>78</v>
      </c>
      <c r="G11" s="345" t="s">
        <v>79</v>
      </c>
    </row>
    <row r="12" spans="2:10" ht="21" customHeight="1" x14ac:dyDescent="0.3">
      <c r="B12" s="346">
        <v>1</v>
      </c>
      <c r="C12" s="347">
        <v>1833</v>
      </c>
      <c r="D12" s="348" t="str">
        <f>IF(ISBLANK(C12),"",VLOOKUP(C12,Inscripcion!$A$1:$E$200,2,FALSE))</f>
        <v>Samuel Gómez Villanueva</v>
      </c>
      <c r="E12" s="349" t="str">
        <f>IF(ISBLANK(C12),"",VLOOKUP(C12,Inscripcion!$A$1:$E$200,3,FALSE))</f>
        <v>Santo Domingo</v>
      </c>
      <c r="F12" s="349">
        <f>IF(ISBLANK(C12),"",VLOOKUP(C12,Inscripcion!$A$1:$E$200,4,FALSE))</f>
        <v>16</v>
      </c>
      <c r="G12" s="349">
        <f>IF(ISBLANK(C12),"",VLOOKUP(C12,Inscripcion!$A$1:$E$200,5,FALSE))</f>
        <v>546</v>
      </c>
    </row>
    <row r="13" spans="2:10" ht="21" customHeight="1" x14ac:dyDescent="0.3">
      <c r="B13" s="346">
        <v>2</v>
      </c>
      <c r="C13" s="347">
        <v>2828</v>
      </c>
      <c r="D13" s="348" t="str">
        <f>IF(ISBLANK(C13),"",VLOOKUP(C13,Inscripcion!$A$1:$E$200,2,FALSE))</f>
        <v>Mauro Ugarte Meza</v>
      </c>
      <c r="E13" s="349" t="str">
        <f>IF(ISBLANK(C13),"",VLOOKUP(C13,Inscripcion!$A$1:$E$200,3,FALSE))</f>
        <v>Esparza</v>
      </c>
      <c r="F13" s="349">
        <f>IF(ISBLANK(C13),"",VLOOKUP(C13,Inscripcion!$A$1:$E$200,4,FALSE))</f>
        <v>19</v>
      </c>
      <c r="G13" s="349">
        <f>IF(ISBLANK(C13),"",VLOOKUP(C13,Inscripcion!$A$1:$E$200,5,FALSE))</f>
        <v>533</v>
      </c>
    </row>
    <row r="14" spans="2:10" ht="21" customHeight="1" x14ac:dyDescent="0.3">
      <c r="B14" s="346">
        <v>3</v>
      </c>
      <c r="C14" s="347">
        <v>3994</v>
      </c>
      <c r="D14" s="348" t="str">
        <f>IF(ISBLANK(C14),"",VLOOKUP(C14,Inscripcion!$A$1:$E$200,2,FALSE))</f>
        <v>Luis Andrey Moreno Marín</v>
      </c>
      <c r="E14" s="349" t="str">
        <f>IF(ISBLANK(C14),"",VLOOKUP(C14,Inscripcion!$A$1:$E$200,3,FALSE))</f>
        <v>Aserrí</v>
      </c>
      <c r="F14" s="349">
        <f>IF(ISBLANK(C14),"",VLOOKUP(C14,Inscripcion!$A$1:$E$200,4,FALSE))</f>
        <v>58</v>
      </c>
      <c r="G14" s="349">
        <f>IF(ISBLANK(C14),"",VLOOKUP(C14,Inscripcion!$A$1:$E$200,5,FALSE))</f>
        <v>456</v>
      </c>
    </row>
    <row r="15" spans="2:10" ht="21" customHeight="1" x14ac:dyDescent="0.3">
      <c r="B15" s="346">
        <v>4</v>
      </c>
      <c r="C15" s="347">
        <v>2166</v>
      </c>
      <c r="D15" s="348" t="str">
        <f>IF(ISBLANK(C15),"",VLOOKUP(C15,Inscripcion!$A$1:$E$200,2,FALSE))</f>
        <v>Steven Chacón Zárate</v>
      </c>
      <c r="E15" s="349" t="str">
        <f>IF(ISBLANK(C15),"",VLOOKUP(C15,Inscripcion!$A$1:$E$200,3,FALSE))</f>
        <v>San Carlos</v>
      </c>
      <c r="F15" s="349">
        <f>IF(ISBLANK(C15),"",VLOOKUP(C15,Inscripcion!$A$1:$E$200,4,FALSE))</f>
        <v>59</v>
      </c>
      <c r="G15" s="349">
        <f>IF(ISBLANK(C15),"",VLOOKUP(C15,Inscripcion!$A$1:$E$200,5,FALSE))</f>
        <v>451</v>
      </c>
    </row>
    <row r="16" spans="2:10" ht="21" customHeight="1" x14ac:dyDescent="0.25"/>
    <row r="17" spans="2:8" ht="21" customHeight="1" x14ac:dyDescent="0.25">
      <c r="B17" s="350" t="s">
        <v>81</v>
      </c>
      <c r="C17" s="350" t="s">
        <v>106</v>
      </c>
      <c r="D17" s="350" t="s">
        <v>82</v>
      </c>
      <c r="E17" s="351" t="s">
        <v>83</v>
      </c>
      <c r="F17" s="350" t="s">
        <v>84</v>
      </c>
      <c r="G17" s="350" t="s">
        <v>85</v>
      </c>
      <c r="H17" s="352" t="s">
        <v>86</v>
      </c>
    </row>
    <row r="18" spans="2:8" ht="21" customHeight="1" x14ac:dyDescent="0.25">
      <c r="B18" s="353">
        <v>1</v>
      </c>
      <c r="C18" s="354">
        <v>1</v>
      </c>
      <c r="D18" s="355" t="str">
        <f>D12</f>
        <v>Samuel Gómez Villanueva</v>
      </c>
      <c r="E18" s="356"/>
      <c r="F18" s="356"/>
      <c r="G18" s="356"/>
      <c r="H18" s="357"/>
    </row>
    <row r="19" spans="2:8" ht="21" customHeight="1" x14ac:dyDescent="0.25">
      <c r="B19" s="358"/>
      <c r="C19" s="354">
        <v>3</v>
      </c>
      <c r="D19" s="355" t="str">
        <f>D14</f>
        <v>Luis Andrey Moreno Marín</v>
      </c>
      <c r="E19" s="356"/>
      <c r="F19" s="356"/>
      <c r="G19" s="356"/>
      <c r="H19" s="359"/>
    </row>
    <row r="20" spans="2:8" ht="21" customHeight="1" x14ac:dyDescent="0.25">
      <c r="B20" s="353">
        <v>2</v>
      </c>
      <c r="C20" s="356">
        <v>4</v>
      </c>
      <c r="D20" s="355" t="str">
        <f>D15</f>
        <v>Steven Chacón Zárate</v>
      </c>
      <c r="E20" s="356"/>
      <c r="F20" s="356"/>
      <c r="G20" s="356"/>
      <c r="H20" s="357"/>
    </row>
    <row r="21" spans="2:8" ht="21" customHeight="1" x14ac:dyDescent="0.25">
      <c r="B21" s="358"/>
      <c r="C21" s="356">
        <v>2</v>
      </c>
      <c r="D21" s="355" t="str">
        <f>D13</f>
        <v>Mauro Ugarte Meza</v>
      </c>
      <c r="E21" s="356"/>
      <c r="F21" s="356"/>
      <c r="G21" s="356"/>
      <c r="H21" s="359"/>
    </row>
    <row r="22" spans="2:8" ht="21" customHeight="1" x14ac:dyDescent="0.25">
      <c r="B22" s="353">
        <v>3</v>
      </c>
      <c r="C22" s="356">
        <v>1</v>
      </c>
      <c r="D22" s="355" t="str">
        <f>D12</f>
        <v>Samuel Gómez Villanueva</v>
      </c>
      <c r="E22" s="356"/>
      <c r="F22" s="356"/>
      <c r="G22" s="356"/>
      <c r="H22" s="360"/>
    </row>
    <row r="23" spans="2:8" ht="21" customHeight="1" x14ac:dyDescent="0.25">
      <c r="B23" s="358"/>
      <c r="C23" s="356">
        <v>2</v>
      </c>
      <c r="D23" s="355" t="str">
        <f>D13</f>
        <v>Mauro Ugarte Meza</v>
      </c>
      <c r="E23" s="356"/>
      <c r="F23" s="356"/>
      <c r="G23" s="356"/>
      <c r="H23" s="359"/>
    </row>
    <row r="24" spans="2:8" ht="21" customHeight="1" x14ac:dyDescent="0.25">
      <c r="B24" s="353">
        <v>4</v>
      </c>
      <c r="C24" s="354">
        <v>3</v>
      </c>
      <c r="D24" s="355" t="str">
        <f>D19</f>
        <v>Luis Andrey Moreno Marín</v>
      </c>
      <c r="E24" s="356"/>
      <c r="F24" s="356"/>
      <c r="G24" s="356"/>
      <c r="H24" s="360"/>
    </row>
    <row r="25" spans="2:8" ht="21" customHeight="1" x14ac:dyDescent="0.25">
      <c r="B25" s="358"/>
      <c r="C25" s="354">
        <v>4</v>
      </c>
      <c r="D25" s="355" t="str">
        <f>D20</f>
        <v>Steven Chacón Zárate</v>
      </c>
      <c r="E25" s="356"/>
      <c r="F25" s="356"/>
      <c r="G25" s="356"/>
      <c r="H25" s="359"/>
    </row>
    <row r="26" spans="2:8" ht="21" customHeight="1" x14ac:dyDescent="0.25">
      <c r="B26" s="353">
        <v>5</v>
      </c>
      <c r="C26" s="356">
        <v>1</v>
      </c>
      <c r="D26" s="355" t="str">
        <f>D12</f>
        <v>Samuel Gómez Villanueva</v>
      </c>
      <c r="E26" s="356"/>
      <c r="F26" s="356"/>
      <c r="G26" s="356"/>
      <c r="H26" s="360"/>
    </row>
    <row r="27" spans="2:8" ht="21" customHeight="1" x14ac:dyDescent="0.25">
      <c r="B27" s="358"/>
      <c r="C27" s="356">
        <v>4</v>
      </c>
      <c r="D27" s="355" t="str">
        <f>D15</f>
        <v>Steven Chacón Zárate</v>
      </c>
      <c r="E27" s="356"/>
      <c r="F27" s="356"/>
      <c r="G27" s="356"/>
      <c r="H27" s="359"/>
    </row>
    <row r="28" spans="2:8" ht="21" customHeight="1" x14ac:dyDescent="0.25">
      <c r="B28" s="353">
        <v>6</v>
      </c>
      <c r="C28" s="356">
        <v>2</v>
      </c>
      <c r="D28" s="355" t="str">
        <f>D13</f>
        <v>Mauro Ugarte Meza</v>
      </c>
      <c r="E28" s="356"/>
      <c r="F28" s="356"/>
      <c r="G28" s="356"/>
      <c r="H28" s="360"/>
    </row>
    <row r="29" spans="2:8" ht="21" customHeight="1" x14ac:dyDescent="0.25">
      <c r="B29" s="358"/>
      <c r="C29" s="356">
        <v>3</v>
      </c>
      <c r="D29" s="355" t="str">
        <f>D24</f>
        <v>Luis Andrey Moreno Marín</v>
      </c>
      <c r="E29" s="356"/>
      <c r="F29" s="356"/>
      <c r="G29" s="356"/>
      <c r="H29" s="359"/>
    </row>
    <row r="33" spans="4:4" ht="20.25" customHeight="1" x14ac:dyDescent="0.25">
      <c r="D33" s="356" t="s">
        <v>87</v>
      </c>
    </row>
    <row r="34" spans="4:4" ht="20.25" customHeight="1" x14ac:dyDescent="0.25">
      <c r="D34" s="361" t="s">
        <v>88</v>
      </c>
    </row>
    <row r="35" spans="4:4" ht="20.25" customHeight="1" x14ac:dyDescent="0.25">
      <c r="D35" s="361" t="s">
        <v>89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63" t="s">
        <v>108</v>
      </c>
      <c r="B1" s="363" t="s">
        <v>109</v>
      </c>
    </row>
    <row r="2" spans="1:4" ht="15" customHeight="1" x14ac:dyDescent="0.25">
      <c r="A2" t="s">
        <v>110</v>
      </c>
      <c r="B2" s="363">
        <v>1</v>
      </c>
    </row>
    <row r="3" spans="1:4" ht="15" customHeight="1" x14ac:dyDescent="0.25">
      <c r="A3" t="s">
        <v>111</v>
      </c>
      <c r="B3" s="363">
        <v>2</v>
      </c>
      <c r="D3" s="364"/>
    </row>
    <row r="4" spans="1:4" ht="15" customHeight="1" x14ac:dyDescent="0.25">
      <c r="A4" t="s">
        <v>112</v>
      </c>
      <c r="B4" s="363">
        <v>3</v>
      </c>
    </row>
    <row r="5" spans="1:4" ht="15" customHeight="1" x14ac:dyDescent="0.25">
      <c r="A5" t="s">
        <v>113</v>
      </c>
      <c r="B5" s="363">
        <v>4</v>
      </c>
    </row>
    <row r="6" spans="1:4" ht="15" customHeight="1" x14ac:dyDescent="0.25">
      <c r="A6" t="s">
        <v>114</v>
      </c>
      <c r="B6" s="363">
        <v>5</v>
      </c>
    </row>
    <row r="7" spans="1:4" ht="15" customHeight="1" x14ac:dyDescent="0.25">
      <c r="A7" t="s">
        <v>115</v>
      </c>
      <c r="B7" s="363">
        <v>6</v>
      </c>
    </row>
    <row r="8" spans="1:4" ht="15" customHeight="1" x14ac:dyDescent="0.25">
      <c r="A8" t="s">
        <v>116</v>
      </c>
      <c r="B8" s="363">
        <v>7</v>
      </c>
    </row>
    <row r="9" spans="1:4" ht="15" customHeight="1" x14ac:dyDescent="0.25">
      <c r="A9" t="s">
        <v>117</v>
      </c>
      <c r="B9" s="363">
        <v>8</v>
      </c>
    </row>
    <row r="10" spans="1:4" ht="15" customHeight="1" x14ac:dyDescent="0.25">
      <c r="A10" t="s">
        <v>118</v>
      </c>
      <c r="B10" s="363">
        <v>9</v>
      </c>
    </row>
    <row r="11" spans="1:4" ht="15" customHeight="1" x14ac:dyDescent="0.25">
      <c r="A11" t="s">
        <v>119</v>
      </c>
      <c r="B11" s="363">
        <v>10</v>
      </c>
    </row>
    <row r="12" spans="1:4" ht="15" customHeight="1" x14ac:dyDescent="0.25">
      <c r="A12" t="s">
        <v>120</v>
      </c>
      <c r="B12" s="363">
        <v>11</v>
      </c>
    </row>
    <row r="13" spans="1:4" ht="15" customHeight="1" x14ac:dyDescent="0.25">
      <c r="A13" t="s">
        <v>121</v>
      </c>
      <c r="B13" s="363">
        <v>12</v>
      </c>
    </row>
    <row r="14" spans="1:4" ht="15" customHeight="1" x14ac:dyDescent="0.25">
      <c r="A14" t="s">
        <v>122</v>
      </c>
      <c r="B14" s="363">
        <v>13</v>
      </c>
    </row>
    <row r="15" spans="1:4" ht="15" customHeight="1" x14ac:dyDescent="0.25">
      <c r="A15" t="s">
        <v>123</v>
      </c>
      <c r="B15" s="363">
        <v>14</v>
      </c>
    </row>
    <row r="16" spans="1:4" ht="15" customHeight="1" x14ac:dyDescent="0.25">
      <c r="A16" t="s">
        <v>111</v>
      </c>
      <c r="B16" s="363">
        <v>15</v>
      </c>
    </row>
    <row r="17" spans="1:2" ht="15" customHeight="1" x14ac:dyDescent="0.25">
      <c r="A17" t="s">
        <v>124</v>
      </c>
      <c r="B17" s="363">
        <v>16</v>
      </c>
    </row>
    <row r="18" spans="1:2" ht="15" customHeight="1" x14ac:dyDescent="0.25">
      <c r="A18" t="s">
        <v>125</v>
      </c>
      <c r="B18" s="363">
        <v>17</v>
      </c>
    </row>
    <row r="19" spans="1:2" ht="15" customHeight="1" x14ac:dyDescent="0.25">
      <c r="A19" t="s">
        <v>111</v>
      </c>
      <c r="B19" s="363">
        <v>18</v>
      </c>
    </row>
    <row r="20" spans="1:2" ht="15" customHeight="1" x14ac:dyDescent="0.25">
      <c r="A20" t="s">
        <v>126</v>
      </c>
      <c r="B20" s="363">
        <v>19</v>
      </c>
    </row>
    <row r="21" spans="1:2" ht="15" customHeight="1" x14ac:dyDescent="0.25">
      <c r="A21" t="s">
        <v>127</v>
      </c>
      <c r="B21" s="363">
        <v>20</v>
      </c>
    </row>
    <row r="22" spans="1:2" ht="15" customHeight="1" x14ac:dyDescent="0.25">
      <c r="A22" t="s">
        <v>128</v>
      </c>
      <c r="B22" s="363">
        <v>21</v>
      </c>
    </row>
    <row r="23" spans="1:2" ht="15" customHeight="1" x14ac:dyDescent="0.25">
      <c r="A23" t="s">
        <v>129</v>
      </c>
      <c r="B23" s="363">
        <v>22</v>
      </c>
    </row>
    <row r="24" spans="1:2" ht="15" customHeight="1" x14ac:dyDescent="0.25">
      <c r="A24" t="s">
        <v>130</v>
      </c>
      <c r="B24" s="363">
        <v>23</v>
      </c>
    </row>
    <row r="25" spans="1:2" ht="15" customHeight="1" x14ac:dyDescent="0.25">
      <c r="A25" t="s">
        <v>131</v>
      </c>
      <c r="B25" s="363">
        <v>24</v>
      </c>
    </row>
    <row r="26" spans="1:2" ht="15" customHeight="1" x14ac:dyDescent="0.25">
      <c r="A26" t="s">
        <v>132</v>
      </c>
      <c r="B26" s="363">
        <v>25</v>
      </c>
    </row>
    <row r="27" spans="1:2" ht="15" customHeight="1" x14ac:dyDescent="0.25">
      <c r="A27" t="s">
        <v>133</v>
      </c>
      <c r="B27" s="363">
        <v>26</v>
      </c>
    </row>
    <row r="28" spans="1:2" ht="15" customHeight="1" x14ac:dyDescent="0.25">
      <c r="A28" t="s">
        <v>134</v>
      </c>
      <c r="B28" s="363">
        <v>27</v>
      </c>
    </row>
    <row r="29" spans="1:2" ht="15" customHeight="1" x14ac:dyDescent="0.25">
      <c r="A29" t="s">
        <v>135</v>
      </c>
      <c r="B29" s="363">
        <v>28</v>
      </c>
    </row>
    <row r="30" spans="1:2" ht="15" customHeight="1" x14ac:dyDescent="0.25">
      <c r="A30" t="s">
        <v>136</v>
      </c>
      <c r="B30" s="363">
        <v>29</v>
      </c>
    </row>
    <row r="31" spans="1:2" ht="15" customHeight="1" x14ac:dyDescent="0.25">
      <c r="A31" t="s">
        <v>137</v>
      </c>
      <c r="B31" s="363">
        <v>30</v>
      </c>
    </row>
    <row r="32" spans="1:2" ht="15" customHeight="1" x14ac:dyDescent="0.25">
      <c r="A32" t="s">
        <v>111</v>
      </c>
      <c r="B32" s="363">
        <v>31</v>
      </c>
    </row>
    <row r="33" spans="1:2" ht="15" customHeight="1" x14ac:dyDescent="0.25">
      <c r="A33" t="s">
        <v>138</v>
      </c>
      <c r="B33" s="363">
        <v>32</v>
      </c>
    </row>
    <row r="34" spans="1:2" ht="15" customHeight="1" x14ac:dyDescent="0.25">
      <c r="B34" s="363">
        <v>33</v>
      </c>
    </row>
    <row r="35" spans="1:2" ht="15" customHeight="1" x14ac:dyDescent="0.25">
      <c r="B35" s="363">
        <v>34</v>
      </c>
    </row>
    <row r="36" spans="1:2" ht="15" customHeight="1" x14ac:dyDescent="0.25">
      <c r="B36" s="363">
        <v>35</v>
      </c>
    </row>
    <row r="37" spans="1:2" ht="15" customHeight="1" x14ac:dyDescent="0.25">
      <c r="B37" s="363">
        <v>36</v>
      </c>
    </row>
    <row r="38" spans="1:2" ht="15" customHeight="1" x14ac:dyDescent="0.25">
      <c r="B38" s="363">
        <v>37</v>
      </c>
    </row>
    <row r="39" spans="1:2" ht="15" customHeight="1" x14ac:dyDescent="0.25">
      <c r="B39" s="363">
        <v>38</v>
      </c>
    </row>
    <row r="40" spans="1:2" ht="15" customHeight="1" x14ac:dyDescent="0.25">
      <c r="B40" s="363">
        <v>39</v>
      </c>
    </row>
    <row r="41" spans="1:2" ht="15" customHeight="1" x14ac:dyDescent="0.25">
      <c r="B41" s="363">
        <v>40</v>
      </c>
    </row>
    <row r="42" spans="1:2" ht="15" customHeight="1" x14ac:dyDescent="0.25">
      <c r="B42" s="363">
        <v>41</v>
      </c>
    </row>
    <row r="43" spans="1:2" ht="15" customHeight="1" x14ac:dyDescent="0.25">
      <c r="B43" s="363">
        <v>42</v>
      </c>
    </row>
    <row r="44" spans="1:2" ht="15" customHeight="1" x14ac:dyDescent="0.25">
      <c r="B44" s="363">
        <v>43</v>
      </c>
    </row>
    <row r="45" spans="1:2" ht="15" customHeight="1" x14ac:dyDescent="0.25">
      <c r="B45" s="363">
        <v>44</v>
      </c>
    </row>
    <row r="46" spans="1:2" ht="15" customHeight="1" x14ac:dyDescent="0.25">
      <c r="B46" s="363">
        <v>45</v>
      </c>
    </row>
    <row r="47" spans="1:2" ht="15" customHeight="1" x14ac:dyDescent="0.25">
      <c r="B47" s="363">
        <v>46</v>
      </c>
    </row>
    <row r="48" spans="1:2" ht="15" customHeight="1" x14ac:dyDescent="0.25">
      <c r="B48" s="363">
        <v>47</v>
      </c>
    </row>
    <row r="49" spans="2:2" ht="15" customHeight="1" x14ac:dyDescent="0.25">
      <c r="B49" s="363">
        <v>48</v>
      </c>
    </row>
    <row r="50" spans="2:2" ht="15" customHeight="1" x14ac:dyDescent="0.25">
      <c r="B50" s="363">
        <v>49</v>
      </c>
    </row>
    <row r="51" spans="2:2" ht="15" customHeight="1" x14ac:dyDescent="0.25">
      <c r="B51" s="363">
        <v>50</v>
      </c>
    </row>
    <row r="52" spans="2:2" ht="15" customHeight="1" x14ac:dyDescent="0.25">
      <c r="B52" s="363">
        <v>51</v>
      </c>
    </row>
    <row r="53" spans="2:2" ht="15" customHeight="1" x14ac:dyDescent="0.25">
      <c r="B53" s="363">
        <v>52</v>
      </c>
    </row>
    <row r="54" spans="2:2" ht="15" customHeight="1" x14ac:dyDescent="0.25">
      <c r="B54" s="363">
        <v>53</v>
      </c>
    </row>
    <row r="55" spans="2:2" ht="15" customHeight="1" x14ac:dyDescent="0.25">
      <c r="B55" s="363">
        <v>54</v>
      </c>
    </row>
    <row r="56" spans="2:2" ht="15" customHeight="1" x14ac:dyDescent="0.25">
      <c r="B56" s="363">
        <v>55</v>
      </c>
    </row>
    <row r="57" spans="2:2" ht="15" customHeight="1" x14ac:dyDescent="0.25">
      <c r="B57" s="363">
        <v>56</v>
      </c>
    </row>
    <row r="58" spans="2:2" ht="15" customHeight="1" x14ac:dyDescent="0.25">
      <c r="B58" s="363">
        <v>57</v>
      </c>
    </row>
    <row r="59" spans="2:2" ht="15" customHeight="1" x14ac:dyDescent="0.25">
      <c r="B59" s="363">
        <v>58</v>
      </c>
    </row>
    <row r="60" spans="2:2" ht="15" customHeight="1" x14ac:dyDescent="0.25">
      <c r="B60" s="363">
        <v>59</v>
      </c>
    </row>
    <row r="61" spans="2:2" ht="15" customHeight="1" x14ac:dyDescent="0.25">
      <c r="B61" s="363">
        <v>60</v>
      </c>
    </row>
    <row r="62" spans="2:2" ht="15" customHeight="1" x14ac:dyDescent="0.25">
      <c r="B62" s="363">
        <v>61</v>
      </c>
    </row>
    <row r="63" spans="2:2" ht="15" customHeight="1" x14ac:dyDescent="0.25">
      <c r="B63" s="363">
        <v>62</v>
      </c>
    </row>
    <row r="64" spans="2:2" ht="15" customHeight="1" x14ac:dyDescent="0.25">
      <c r="B64" s="363">
        <v>63</v>
      </c>
    </row>
    <row r="65" spans="2:2" ht="15" customHeight="1" x14ac:dyDescent="0.25">
      <c r="B65" s="363">
        <v>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65"/>
      <c r="H1" s="365"/>
      <c r="I1" s="365"/>
      <c r="J1" s="365"/>
      <c r="K1" s="365"/>
      <c r="L1" s="365"/>
      <c r="M1" s="365"/>
      <c r="N1" s="365"/>
      <c r="O1" s="365"/>
      <c r="Y1" s="366"/>
    </row>
    <row r="2" spans="2:25" ht="12" customHeight="1" x14ac:dyDescent="0.25">
      <c r="G2" s="365"/>
      <c r="H2" s="365"/>
      <c r="I2" s="365"/>
      <c r="J2" s="365"/>
      <c r="K2" s="365"/>
      <c r="L2" s="365"/>
      <c r="M2" s="365"/>
      <c r="N2" s="365"/>
      <c r="O2" s="365"/>
    </row>
    <row r="3" spans="2:25" ht="12" customHeight="1" x14ac:dyDescent="0.25">
      <c r="G3" s="365"/>
      <c r="H3" s="365"/>
      <c r="I3" s="365"/>
      <c r="J3" s="365"/>
      <c r="K3" s="365"/>
      <c r="L3" s="365"/>
      <c r="M3" s="365"/>
      <c r="N3" s="365"/>
      <c r="O3" s="365"/>
    </row>
    <row r="4" spans="2:25" ht="12" customHeight="1" x14ac:dyDescent="0.25">
      <c r="G4" s="365"/>
      <c r="H4" s="365"/>
      <c r="I4" s="365"/>
      <c r="J4" s="365"/>
      <c r="K4" s="365"/>
      <c r="L4" s="365"/>
      <c r="M4" s="365"/>
      <c r="N4" s="365"/>
      <c r="O4" s="365"/>
    </row>
    <row r="5" spans="2:25" ht="23.25" customHeight="1" x14ac:dyDescent="0.25">
      <c r="B5" s="443" t="s">
        <v>139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5"/>
    </row>
    <row r="6" spans="2:25" ht="23.25" customHeight="1" x14ac:dyDescent="0.25">
      <c r="B6" s="446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</row>
    <row r="7" spans="2:25" ht="12" customHeight="1" x14ac:dyDescent="0.25">
      <c r="G7" s="365"/>
      <c r="H7" s="365"/>
      <c r="I7" s="365"/>
      <c r="J7" s="365"/>
      <c r="K7" s="365"/>
      <c r="L7" s="365"/>
      <c r="M7" s="365"/>
      <c r="N7" s="365"/>
      <c r="O7" s="365"/>
      <c r="S7" s="449" t="s">
        <v>140</v>
      </c>
      <c r="T7" s="450"/>
      <c r="U7" s="450"/>
      <c r="V7" s="450"/>
      <c r="W7" s="450"/>
      <c r="X7" s="451"/>
    </row>
    <row r="8" spans="2:25" ht="12" customHeight="1" x14ac:dyDescent="0.25">
      <c r="B8" s="367" t="s">
        <v>141</v>
      </c>
      <c r="C8" s="368">
        <v>1</v>
      </c>
      <c r="D8" s="369" t="str">
        <f t="shared" ref="D8:D39" si="0">VLOOKUP(C8,$V$8:$X$200,2,FALSE)</f>
        <v>-</v>
      </c>
      <c r="E8" s="370" t="str">
        <f>IF(ISBLANK(D8),"",IF(EXACT(D8,"-"),"BYE",VLOOKUP(D8,Inscripcion!$A$1:$E$200,2,FALSE)))</f>
        <v>BYE</v>
      </c>
      <c r="F8" s="371" t="str">
        <f>IF(EXACT(D8,"-"),"",VLOOKUP(D8,Inscripcion!$A$1:$E$200,3,FALSE))</f>
        <v/>
      </c>
      <c r="G8" s="372"/>
      <c r="H8" s="372"/>
      <c r="I8" s="372"/>
      <c r="J8" s="372"/>
      <c r="K8" s="372"/>
      <c r="L8" s="372"/>
      <c r="M8" s="365"/>
      <c r="P8" s="373" t="s">
        <v>142</v>
      </c>
      <c r="Q8" s="374">
        <v>1</v>
      </c>
      <c r="R8" s="375" t="s">
        <v>110</v>
      </c>
      <c r="S8" s="376"/>
      <c r="T8" s="377" t="str">
        <f>IF(ISBLANK(S8),"",VLOOKUP(S8,Inscripcion!$A$1:$E$200,2,FALSE))</f>
        <v/>
      </c>
      <c r="U8" s="371" t="str">
        <f>IF(ISBLANK(S8),"",VLOOKUP(S8,Inscripcion!$A$1:$E$200,3,FALSE))</f>
        <v/>
      </c>
      <c r="V8" s="378">
        <f>VLOOKUP(R8,Rifa!$A$1:$C$100,2,FALSE)</f>
        <v>1</v>
      </c>
      <c r="W8" s="379" t="str">
        <f>IF(ISBLANK(S8), "-", S8)</f>
        <v>-</v>
      </c>
      <c r="X8" s="380" t="str">
        <f t="shared" ref="X8:X23" si="1">IF(V8=0,0,IF(V8&lt;17,"UP","DO"))</f>
        <v>UP</v>
      </c>
    </row>
    <row r="9" spans="2:25" ht="12" customHeight="1" x14ac:dyDescent="0.25">
      <c r="B9" s="381"/>
      <c r="C9" s="368">
        <v>2</v>
      </c>
      <c r="D9" s="369" t="str">
        <f t="shared" si="0"/>
        <v>-</v>
      </c>
      <c r="E9" s="370" t="str">
        <f>IF(ISBLANK(D9),"",IF(EXACT(D9,"-"),"BYE",VLOOKUP(D9,Inscripcion!$A$1:$E$200,2,FALSE)))</f>
        <v>BYE</v>
      </c>
      <c r="F9" s="371" t="str">
        <f>IF(EXACT(D9,"-"),"",VLOOKUP(D9,Inscripcion!$A$1:$E$200,3,FALSE))</f>
        <v/>
      </c>
      <c r="G9" s="382"/>
      <c r="H9" s="372"/>
      <c r="I9" s="372"/>
      <c r="J9" s="372"/>
      <c r="K9" s="372"/>
      <c r="L9" s="372"/>
      <c r="M9" s="365"/>
      <c r="P9" s="383" t="s">
        <v>142</v>
      </c>
      <c r="Q9" s="384">
        <v>2</v>
      </c>
      <c r="R9" s="385" t="s">
        <v>138</v>
      </c>
      <c r="S9" s="386"/>
      <c r="T9" s="377" t="str">
        <f>IF(ISBLANK(S9),"",VLOOKUP(S9,Inscripcion!$A$1:$E$200,2,FALSE))</f>
        <v/>
      </c>
      <c r="U9" s="371" t="str">
        <f>IF(ISBLANK(S9),"",VLOOKUP(S9,Inscripcion!$A$1:$E$200,3,FALSE))</f>
        <v/>
      </c>
      <c r="V9" s="378">
        <f>VLOOKUP(R9,Rifa!$A$1:$C$100,2,FALSE)</f>
        <v>32</v>
      </c>
      <c r="W9" s="379" t="str">
        <f t="shared" ref="W9:W23" si="2">IF(ISBLANK(S9),"-",S9)</f>
        <v>-</v>
      </c>
      <c r="X9" s="387" t="str">
        <f t="shared" si="1"/>
        <v>DO</v>
      </c>
    </row>
    <row r="10" spans="2:25" ht="12" customHeight="1" x14ac:dyDescent="0.25">
      <c r="B10" s="388" t="s">
        <v>143</v>
      </c>
      <c r="C10" s="368">
        <v>3</v>
      </c>
      <c r="D10" s="369" t="str">
        <f t="shared" si="0"/>
        <v>-</v>
      </c>
      <c r="E10" s="377" t="str">
        <f>IF(ISBLANK(D10),"",IF(EXACT(D10,"-"),"BYE",VLOOKUP(D10,Inscripcion!$A$1:$E$200,2,FALSE)))</f>
        <v>BYE</v>
      </c>
      <c r="F10" s="371" t="str">
        <f>IF(EXACT(D10,"-"),"",VLOOKUP(D10,Inscripcion!$A$1:$E$200,3,FALSE))</f>
        <v/>
      </c>
      <c r="G10" s="389"/>
      <c r="H10" s="390"/>
      <c r="I10" s="372"/>
      <c r="J10" s="372"/>
      <c r="K10" s="372"/>
      <c r="L10" s="372"/>
      <c r="M10" s="365"/>
      <c r="N10" s="365"/>
      <c r="O10" s="365"/>
      <c r="P10" s="391" t="s">
        <v>142</v>
      </c>
      <c r="Q10" s="392">
        <v>3</v>
      </c>
      <c r="R10" s="393" t="s">
        <v>125</v>
      </c>
      <c r="S10" s="386"/>
      <c r="T10" s="377" t="str">
        <f>IF(ISBLANK(S10),"",VLOOKUP(S10,Inscripcion!$A$1:$E$200,2,FALSE))</f>
        <v/>
      </c>
      <c r="U10" s="371" t="str">
        <f>IF(ISBLANK(S10),"",VLOOKUP(S10,Inscripcion!$A$1:$E$200,3,FALSE))</f>
        <v/>
      </c>
      <c r="V10" s="378">
        <f>VLOOKUP(R10,Rifa!$A$1:$C$100,2,FALSE)</f>
        <v>17</v>
      </c>
      <c r="W10" s="379" t="str">
        <f t="shared" si="2"/>
        <v>-</v>
      </c>
      <c r="X10" s="387" t="str">
        <f t="shared" si="1"/>
        <v>DO</v>
      </c>
      <c r="Y10" s="394"/>
    </row>
    <row r="11" spans="2:25" ht="12" customHeight="1" x14ac:dyDescent="0.25">
      <c r="B11" s="395" t="s">
        <v>144</v>
      </c>
      <c r="C11" s="396">
        <v>4</v>
      </c>
      <c r="D11" s="397" t="str">
        <f t="shared" si="0"/>
        <v>-</v>
      </c>
      <c r="E11" s="398" t="str">
        <f>IF(ISBLANK(D11),"",IF(EXACT(D11,"-"),"BYE",VLOOKUP(D11,Inscripcion!$A$1:$E$200,2,FALSE)))</f>
        <v>BYE</v>
      </c>
      <c r="F11" s="399" t="str">
        <f>IF(EXACT(D11,"-"),"",VLOOKUP(D11,Inscripcion!$A$1:$E$200,3,FALSE))</f>
        <v/>
      </c>
      <c r="G11" s="372"/>
      <c r="H11" s="400"/>
      <c r="I11" s="372"/>
      <c r="J11" s="372"/>
      <c r="K11" s="372"/>
      <c r="L11" s="372"/>
      <c r="M11" s="365"/>
      <c r="N11" s="365"/>
      <c r="O11" s="365"/>
      <c r="P11" s="391" t="s">
        <v>142</v>
      </c>
      <c r="Q11" s="392">
        <v>4</v>
      </c>
      <c r="R11" s="393" t="s">
        <v>124</v>
      </c>
      <c r="S11" s="386"/>
      <c r="T11" s="377" t="str">
        <f>IF(ISBLANK(S11),"",VLOOKUP(S11,Inscripcion!$A$1:$E$200,2,FALSE))</f>
        <v/>
      </c>
      <c r="U11" s="371" t="str">
        <f>IF(ISBLANK(S11),"",VLOOKUP(S11,Inscripcion!$A$1:$E$200,3,FALSE))</f>
        <v/>
      </c>
      <c r="V11" s="378">
        <f>VLOOKUP(R11,Rifa!$A$1:$C$100,2,FALSE)</f>
        <v>16</v>
      </c>
      <c r="W11" s="379" t="str">
        <f t="shared" si="2"/>
        <v>-</v>
      </c>
      <c r="X11" s="387" t="str">
        <f t="shared" si="1"/>
        <v>UP</v>
      </c>
      <c r="Y11" s="394"/>
    </row>
    <row r="12" spans="2:25" ht="12" customHeight="1" x14ac:dyDescent="0.25">
      <c r="B12" s="401" t="s">
        <v>144</v>
      </c>
      <c r="C12" s="402">
        <v>5</v>
      </c>
      <c r="D12" s="403" t="str">
        <f t="shared" si="0"/>
        <v>-</v>
      </c>
      <c r="E12" s="404" t="str">
        <f>IF(ISBLANK(D12),"",IF(EXACT(D12,"-"),"BYE",VLOOKUP(D12,Inscripcion!$A$1:$E$200,2,FALSE)))</f>
        <v>BYE</v>
      </c>
      <c r="F12" s="405" t="str">
        <f>IF(EXACT(D12,"-"),"",VLOOKUP(D12,Inscripcion!$A$1:$E$200,3,FALSE))</f>
        <v/>
      </c>
      <c r="G12" s="372"/>
      <c r="H12" s="400"/>
      <c r="I12" s="390"/>
      <c r="J12" s="372"/>
      <c r="K12" s="372"/>
      <c r="L12" s="372"/>
      <c r="M12" s="365"/>
      <c r="N12" s="365"/>
      <c r="O12" s="365"/>
      <c r="P12" s="406" t="s">
        <v>142</v>
      </c>
      <c r="Q12" s="407">
        <v>5</v>
      </c>
      <c r="R12" s="408" t="s">
        <v>118</v>
      </c>
      <c r="S12" s="386"/>
      <c r="T12" s="377" t="str">
        <f>IF(ISBLANK(S12),"",VLOOKUP(S12,Inscripcion!$A$1:$E$200,2,FALSE))</f>
        <v/>
      </c>
      <c r="U12" s="371" t="str">
        <f>IF(ISBLANK(S12),"",VLOOKUP(S12,Inscripcion!$A$1:$E$200,3,FALSE))</f>
        <v/>
      </c>
      <c r="V12" s="378">
        <f>VLOOKUP(R12,Rifa!$A$1:$C$100,2,FALSE)</f>
        <v>9</v>
      </c>
      <c r="W12" s="379" t="str">
        <f t="shared" si="2"/>
        <v>-</v>
      </c>
      <c r="X12" s="387" t="str">
        <f t="shared" si="1"/>
        <v>UP</v>
      </c>
      <c r="Y12" s="394"/>
    </row>
    <row r="13" spans="2:25" ht="12" customHeight="1" x14ac:dyDescent="0.25">
      <c r="B13" s="388" t="s">
        <v>143</v>
      </c>
      <c r="C13" s="368">
        <v>6</v>
      </c>
      <c r="D13" s="369" t="str">
        <f t="shared" si="0"/>
        <v>-</v>
      </c>
      <c r="E13" s="370" t="str">
        <f>IF(ISBLANK(D13),"",IF(EXACT(D13,"-"),"BYE",VLOOKUP(D13,Inscripcion!$A$1:$E$200,2,FALSE)))</f>
        <v>BYE</v>
      </c>
      <c r="F13" s="371" t="str">
        <f>IF(EXACT(D13,"-"),"",VLOOKUP(D13,Inscripcion!$A$1:$E$200,3,FALSE))</f>
        <v/>
      </c>
      <c r="G13" s="382"/>
      <c r="H13" s="409"/>
      <c r="I13" s="400"/>
      <c r="J13" s="372"/>
      <c r="K13" s="372"/>
      <c r="L13" s="372"/>
      <c r="M13" s="365"/>
      <c r="N13" s="365"/>
      <c r="O13" s="365"/>
      <c r="P13" s="406" t="s">
        <v>142</v>
      </c>
      <c r="Q13" s="407">
        <v>6</v>
      </c>
      <c r="R13" s="408" t="s">
        <v>117</v>
      </c>
      <c r="S13" s="386"/>
      <c r="T13" s="377" t="str">
        <f>IF(ISBLANK(S13),"",VLOOKUP(S13,Inscripcion!$A$1:$E$200,2,FALSE))</f>
        <v/>
      </c>
      <c r="U13" s="371" t="str">
        <f>IF(ISBLANK(S13),"",VLOOKUP(S13,Inscripcion!$A$1:$E$200,3,FALSE))</f>
        <v/>
      </c>
      <c r="V13" s="378">
        <f>VLOOKUP(R13,Rifa!$A$1:$C$100,2,FALSE)</f>
        <v>8</v>
      </c>
      <c r="W13" s="379" t="str">
        <f t="shared" si="2"/>
        <v>-</v>
      </c>
      <c r="X13" s="387" t="str">
        <f t="shared" si="1"/>
        <v>UP</v>
      </c>
      <c r="Y13" s="394"/>
    </row>
    <row r="14" spans="2:25" ht="12" customHeight="1" x14ac:dyDescent="0.25">
      <c r="B14" s="388" t="s">
        <v>143</v>
      </c>
      <c r="C14" s="368">
        <v>7</v>
      </c>
      <c r="D14" s="369" t="str">
        <f t="shared" si="0"/>
        <v>-</v>
      </c>
      <c r="E14" s="377" t="str">
        <f>IF(ISBLANK(D14),"",IF(EXACT(D14,"-"),"BYE",VLOOKUP(D14,Inscripcion!$A$1:$E$200,2,FALSE)))</f>
        <v>BYE</v>
      </c>
      <c r="F14" s="371" t="str">
        <f>IF(EXACT(D14,"-"),"",VLOOKUP(D14,Inscripcion!$A$1:$E$200,3,FALSE))</f>
        <v/>
      </c>
      <c r="G14" s="389"/>
      <c r="H14" s="372"/>
      <c r="I14" s="400"/>
      <c r="J14" s="372"/>
      <c r="K14" s="372"/>
      <c r="L14" s="372"/>
      <c r="M14" s="365"/>
      <c r="N14" s="365"/>
      <c r="O14" s="365"/>
      <c r="P14" s="406" t="s">
        <v>142</v>
      </c>
      <c r="Q14" s="407">
        <v>7</v>
      </c>
      <c r="R14" s="408" t="s">
        <v>131</v>
      </c>
      <c r="S14" s="386"/>
      <c r="T14" s="377" t="str">
        <f>IF(ISBLANK(S14),"",VLOOKUP(S14,Inscripcion!$A$1:$E$200,2,FALSE))</f>
        <v/>
      </c>
      <c r="U14" s="371" t="str">
        <f>IF(ISBLANK(S14),"",VLOOKUP(S14,Inscripcion!$A$1:$E$200,3,FALSE))</f>
        <v/>
      </c>
      <c r="V14" s="378">
        <f>VLOOKUP(R14,Rifa!$A$1:$C$100,2,FALSE)</f>
        <v>24</v>
      </c>
      <c r="W14" s="379" t="str">
        <f t="shared" si="2"/>
        <v>-</v>
      </c>
      <c r="X14" s="387" t="str">
        <f t="shared" si="1"/>
        <v>DO</v>
      </c>
      <c r="Y14" s="394"/>
    </row>
    <row r="15" spans="2:25" ht="12" customHeight="1" x14ac:dyDescent="0.25">
      <c r="B15" s="410" t="s">
        <v>145</v>
      </c>
      <c r="C15" s="411">
        <v>8</v>
      </c>
      <c r="D15" s="412" t="str">
        <f t="shared" si="0"/>
        <v>-</v>
      </c>
      <c r="E15" s="413" t="str">
        <f>IF(ISBLANK(D15),"",IF(EXACT(D15,"-"),"BYE",VLOOKUP(D15,Inscripcion!$A$1:$E$200,2,FALSE)))</f>
        <v>BYE</v>
      </c>
      <c r="F15" s="414" t="str">
        <f>IF(EXACT(D15,"-"),"",VLOOKUP(D15,Inscripcion!$A$1:$E$200,3,FALSE))</f>
        <v/>
      </c>
      <c r="G15" s="372"/>
      <c r="H15" s="372"/>
      <c r="I15" s="400"/>
      <c r="J15" s="372"/>
      <c r="K15" s="372"/>
      <c r="L15" s="372"/>
      <c r="M15" s="365"/>
      <c r="N15" s="365"/>
      <c r="O15" s="365"/>
      <c r="P15" s="406" t="s">
        <v>142</v>
      </c>
      <c r="Q15" s="407">
        <v>8</v>
      </c>
      <c r="R15" s="408" t="s">
        <v>132</v>
      </c>
      <c r="S15" s="386"/>
      <c r="T15" s="377" t="str">
        <f>IF(ISBLANK(S15),"",VLOOKUP(S15,Inscripcion!$A$1:$E$200,2,FALSE))</f>
        <v/>
      </c>
      <c r="U15" s="371" t="str">
        <f>IF(ISBLANK(S15),"",VLOOKUP(S15,Inscripcion!$A$1:$E$200,3,FALSE))</f>
        <v/>
      </c>
      <c r="V15" s="378">
        <f>VLOOKUP(R15,Rifa!$A$1:$C$100,2,FALSE)</f>
        <v>25</v>
      </c>
      <c r="W15" s="379" t="str">
        <f t="shared" si="2"/>
        <v>-</v>
      </c>
      <c r="X15" s="387" t="str">
        <f t="shared" si="1"/>
        <v>DO</v>
      </c>
      <c r="Y15" s="394"/>
    </row>
    <row r="16" spans="2:25" ht="12" customHeight="1" x14ac:dyDescent="0.25">
      <c r="B16" s="415" t="s">
        <v>145</v>
      </c>
      <c r="C16" s="402">
        <v>9</v>
      </c>
      <c r="D16" s="403" t="str">
        <f t="shared" si="0"/>
        <v>-</v>
      </c>
      <c r="E16" s="404" t="str">
        <f>IF(ISBLANK(D16),"",IF(EXACT(D16,"-"),"BYE",VLOOKUP(D16,Inscripcion!$A$1:$E$200,2,FALSE)))</f>
        <v>BYE</v>
      </c>
      <c r="F16" s="405" t="str">
        <f>IF(EXACT(D16,"-"),"",VLOOKUP(D16,Inscripcion!$A$1:$E$200,3,FALSE))</f>
        <v/>
      </c>
      <c r="G16" s="372"/>
      <c r="H16" s="372"/>
      <c r="I16" s="400"/>
      <c r="J16" s="390"/>
      <c r="K16" s="372"/>
      <c r="L16" s="372"/>
      <c r="M16" s="365"/>
      <c r="N16" s="365"/>
      <c r="O16" s="365"/>
      <c r="P16" s="416" t="s">
        <v>142</v>
      </c>
      <c r="Q16" s="417">
        <v>9</v>
      </c>
      <c r="R16" s="418" t="s">
        <v>122</v>
      </c>
      <c r="S16" s="386"/>
      <c r="T16" s="377" t="str">
        <f>IF(ISBLANK(S16),"",VLOOKUP(S16,Inscripcion!$A$1:$E$200,2,FALSE))</f>
        <v/>
      </c>
      <c r="U16" s="371" t="str">
        <f>IF(ISBLANK(S16),"",VLOOKUP(S16,Inscripcion!$A$1:$E$200,3,FALSE))</f>
        <v/>
      </c>
      <c r="V16" s="378">
        <f>VLOOKUP(R16,Rifa!$A$1:$C$100,2,FALSE)</f>
        <v>13</v>
      </c>
      <c r="W16" s="379" t="str">
        <f t="shared" si="2"/>
        <v>-</v>
      </c>
      <c r="X16" s="387" t="str">
        <f t="shared" si="1"/>
        <v>UP</v>
      </c>
      <c r="Y16" s="394"/>
    </row>
    <row r="17" spans="2:25" ht="12" customHeight="1" x14ac:dyDescent="0.25">
      <c r="B17" s="388" t="s">
        <v>143</v>
      </c>
      <c r="C17" s="368">
        <v>10</v>
      </c>
      <c r="D17" s="369" t="str">
        <f t="shared" si="0"/>
        <v>-</v>
      </c>
      <c r="E17" s="370" t="str">
        <f>IF(ISBLANK(D17),"",IF(EXACT(D17,"-"),"BYE",VLOOKUP(D17,Inscripcion!$A$1:$E$200,2,FALSE)))</f>
        <v>BYE</v>
      </c>
      <c r="F17" s="371" t="str">
        <f>IF(EXACT(D17,"-"),"",VLOOKUP(D17,Inscripcion!$A$1:$E$200,3,FALSE))</f>
        <v/>
      </c>
      <c r="G17" s="382"/>
      <c r="H17" s="372"/>
      <c r="I17" s="400"/>
      <c r="J17" s="400"/>
      <c r="K17" s="372"/>
      <c r="L17" s="372"/>
      <c r="M17" s="365"/>
      <c r="N17" s="365"/>
      <c r="O17" s="365"/>
      <c r="P17" s="416" t="s">
        <v>142</v>
      </c>
      <c r="Q17" s="417">
        <v>10</v>
      </c>
      <c r="R17" s="418" t="s">
        <v>114</v>
      </c>
      <c r="S17" s="386"/>
      <c r="T17" s="377" t="str">
        <f>IF(ISBLANK(S17),"",VLOOKUP(S17,Inscripcion!$A$1:$E$200,2,FALSE))</f>
        <v/>
      </c>
      <c r="U17" s="371" t="str">
        <f>IF(ISBLANK(S17),"",VLOOKUP(S17,Inscripcion!$A$1:$E$200,3,FALSE))</f>
        <v/>
      </c>
      <c r="V17" s="378">
        <f>VLOOKUP(R17,Rifa!$A$1:$C$100,2,FALSE)</f>
        <v>5</v>
      </c>
      <c r="W17" s="379" t="str">
        <f t="shared" si="2"/>
        <v>-</v>
      </c>
      <c r="X17" s="387" t="str">
        <f t="shared" si="1"/>
        <v>UP</v>
      </c>
      <c r="Y17" s="394"/>
    </row>
    <row r="18" spans="2:25" ht="12" customHeight="1" x14ac:dyDescent="0.25">
      <c r="B18" s="388" t="s">
        <v>143</v>
      </c>
      <c r="C18" s="368">
        <v>11</v>
      </c>
      <c r="D18" s="369" t="str">
        <f t="shared" si="0"/>
        <v>-</v>
      </c>
      <c r="E18" s="377" t="str">
        <f>IF(ISBLANK(D18),"",IF(EXACT(D18,"-"),"BYE",VLOOKUP(D18,Inscripcion!$A$1:$E$200,2,FALSE)))</f>
        <v>BYE</v>
      </c>
      <c r="F18" s="371" t="str">
        <f>IF(EXACT(D18,"-"),"",VLOOKUP(D18,Inscripcion!$A$1:$E$200,3,FALSE))</f>
        <v/>
      </c>
      <c r="G18" s="389"/>
      <c r="H18" s="390"/>
      <c r="I18" s="400"/>
      <c r="J18" s="400"/>
      <c r="K18" s="372"/>
      <c r="L18" s="372"/>
      <c r="M18" s="365"/>
      <c r="N18" s="365"/>
      <c r="O18" s="365"/>
      <c r="P18" s="416" t="s">
        <v>142</v>
      </c>
      <c r="Q18" s="417">
        <v>11</v>
      </c>
      <c r="R18" s="418" t="s">
        <v>135</v>
      </c>
      <c r="S18" s="386"/>
      <c r="T18" s="377" t="str">
        <f>IF(ISBLANK(S18),"",VLOOKUP(S18,Inscripcion!$A$1:$E$200,2,FALSE))</f>
        <v/>
      </c>
      <c r="U18" s="371" t="str">
        <f>IF(ISBLANK(S18),"",VLOOKUP(S18,Inscripcion!$A$1:$E$200,3,FALSE))</f>
        <v/>
      </c>
      <c r="V18" s="378">
        <f>VLOOKUP(R18,Rifa!$A$1:$C$100,2,FALSE)</f>
        <v>28</v>
      </c>
      <c r="W18" s="379" t="str">
        <f t="shared" si="2"/>
        <v>-</v>
      </c>
      <c r="X18" s="387" t="str">
        <f t="shared" si="1"/>
        <v>DO</v>
      </c>
      <c r="Y18" s="394"/>
    </row>
    <row r="19" spans="2:25" ht="12" customHeight="1" x14ac:dyDescent="0.25">
      <c r="B19" s="395" t="s">
        <v>144</v>
      </c>
      <c r="C19" s="396">
        <v>12</v>
      </c>
      <c r="D19" s="397" t="str">
        <f t="shared" si="0"/>
        <v>-</v>
      </c>
      <c r="E19" s="398" t="str">
        <f>IF(ISBLANK(D19),"",IF(EXACT(D19,"-"),"BYE",VLOOKUP(D19,Inscripcion!$A$1:$E$200,2,FALSE)))</f>
        <v>BYE</v>
      </c>
      <c r="F19" s="399" t="str">
        <f>IF(EXACT(D19,"-"),"",VLOOKUP(D19,Inscripcion!$A$1:$E$200,3,FALSE))</f>
        <v/>
      </c>
      <c r="G19" s="372"/>
      <c r="H19" s="400"/>
      <c r="I19" s="409"/>
      <c r="J19" s="400"/>
      <c r="K19" s="372"/>
      <c r="L19" s="372"/>
      <c r="M19" s="365"/>
      <c r="N19" s="365"/>
      <c r="O19" s="365"/>
      <c r="P19" s="416" t="s">
        <v>142</v>
      </c>
      <c r="Q19" s="417">
        <v>12</v>
      </c>
      <c r="R19" s="418" t="s">
        <v>128</v>
      </c>
      <c r="S19" s="386"/>
      <c r="T19" s="377" t="str">
        <f>IF(ISBLANK(S19),"",VLOOKUP(S19,Inscripcion!$A$1:$E$200,2,FALSE))</f>
        <v/>
      </c>
      <c r="U19" s="371" t="str">
        <f>IF(ISBLANK(S19),"",VLOOKUP(S19,Inscripcion!$A$1:$E$200,3,FALSE))</f>
        <v/>
      </c>
      <c r="V19" s="378">
        <f>VLOOKUP(R19,Rifa!$A$1:$C$100,2,FALSE)</f>
        <v>21</v>
      </c>
      <c r="W19" s="379" t="str">
        <f t="shared" si="2"/>
        <v>-</v>
      </c>
      <c r="X19" s="387" t="str">
        <f t="shared" si="1"/>
        <v>DO</v>
      </c>
      <c r="Y19" s="394"/>
    </row>
    <row r="20" spans="2:25" ht="12" customHeight="1" x14ac:dyDescent="0.25">
      <c r="B20" s="401" t="s">
        <v>144</v>
      </c>
      <c r="C20" s="402">
        <v>13</v>
      </c>
      <c r="D20" s="403" t="str">
        <f t="shared" si="0"/>
        <v>-</v>
      </c>
      <c r="E20" s="404" t="str">
        <f>IF(ISBLANK(D20),"",IF(EXACT(D20,"-"),"BYE",VLOOKUP(D20,Inscripcion!$A$1:$E$200,2,FALSE)))</f>
        <v>BYE</v>
      </c>
      <c r="F20" s="405" t="str">
        <f>IF(EXACT(D20,"-"),"",VLOOKUP(D20,Inscripcion!$A$1:$E$200,3,FALSE))</f>
        <v/>
      </c>
      <c r="G20" s="372"/>
      <c r="H20" s="400"/>
      <c r="I20" s="372"/>
      <c r="J20" s="400"/>
      <c r="K20" s="372"/>
      <c r="L20" s="372"/>
      <c r="M20" s="365"/>
      <c r="N20" s="365"/>
      <c r="O20" s="365"/>
      <c r="P20" s="416" t="s">
        <v>142</v>
      </c>
      <c r="Q20" s="417">
        <v>13</v>
      </c>
      <c r="R20" s="418" t="s">
        <v>121</v>
      </c>
      <c r="S20" s="386"/>
      <c r="T20" s="377" t="str">
        <f>IF(ISBLANK(S20),"",VLOOKUP(S20,Inscripcion!$A$1:$E$200,2,FALSE))</f>
        <v/>
      </c>
      <c r="U20" s="371" t="str">
        <f>IF(ISBLANK(S20),"",VLOOKUP(S20,Inscripcion!$A$1:$E$200,3,FALSE))</f>
        <v/>
      </c>
      <c r="V20" s="378">
        <f>VLOOKUP(R20,Rifa!$A$1:$C$100,2,FALSE)</f>
        <v>12</v>
      </c>
      <c r="W20" s="379" t="str">
        <f t="shared" si="2"/>
        <v>-</v>
      </c>
      <c r="X20" s="387" t="str">
        <f t="shared" si="1"/>
        <v>UP</v>
      </c>
      <c r="Y20" s="365"/>
    </row>
    <row r="21" spans="2:25" ht="12" customHeight="1" x14ac:dyDescent="0.25">
      <c r="B21" s="388" t="s">
        <v>143</v>
      </c>
      <c r="C21" s="368">
        <v>14</v>
      </c>
      <c r="D21" s="369" t="str">
        <f t="shared" si="0"/>
        <v>-</v>
      </c>
      <c r="E21" s="370" t="str">
        <f>IF(ISBLANK(D21),"",IF(EXACT(D21,"-"),"BYE",VLOOKUP(D21,Inscripcion!$A$1:$E$200,2,FALSE)))</f>
        <v>BYE</v>
      </c>
      <c r="F21" s="371" t="str">
        <f>IF(EXACT(D21,"-"),"",VLOOKUP(D21,Inscripcion!$A$1:$E$200,3,FALSE))</f>
        <v/>
      </c>
      <c r="G21" s="382"/>
      <c r="H21" s="409"/>
      <c r="I21" s="372"/>
      <c r="J21" s="400"/>
      <c r="K21" s="372"/>
      <c r="L21" s="372"/>
      <c r="M21" s="365"/>
      <c r="N21" s="365"/>
      <c r="O21" s="365"/>
      <c r="P21" s="416" t="s">
        <v>142</v>
      </c>
      <c r="Q21" s="417">
        <v>14</v>
      </c>
      <c r="R21" s="418" t="s">
        <v>127</v>
      </c>
      <c r="S21" s="386"/>
      <c r="T21" s="377" t="str">
        <f>IF(ISBLANK(S21),"",VLOOKUP(S21,Inscripcion!$A$1:$E$200,2,FALSE))</f>
        <v/>
      </c>
      <c r="U21" s="371" t="str">
        <f>IF(ISBLANK(S21),"",VLOOKUP(S21,Inscripcion!$A$1:$E$200,3,FALSE))</f>
        <v/>
      </c>
      <c r="V21" s="378">
        <f>VLOOKUP(R21,Rifa!$A$1:$C$100,2,FALSE)</f>
        <v>20</v>
      </c>
      <c r="W21" s="379" t="str">
        <f t="shared" si="2"/>
        <v>-</v>
      </c>
      <c r="X21" s="387" t="str">
        <f t="shared" si="1"/>
        <v>DO</v>
      </c>
      <c r="Y21" s="365"/>
    </row>
    <row r="22" spans="2:25" ht="12" customHeight="1" x14ac:dyDescent="0.25">
      <c r="B22" s="381"/>
      <c r="C22" s="368">
        <v>15</v>
      </c>
      <c r="D22" s="369" t="str">
        <f t="shared" si="0"/>
        <v>-</v>
      </c>
      <c r="E22" s="377" t="str">
        <f>IF(ISBLANK(D22),"",IF(EXACT(D22,"-"),"BYE",VLOOKUP(D22,Inscripcion!$A$1:$E$200,2,FALSE)))</f>
        <v>BYE</v>
      </c>
      <c r="F22" s="371" t="str">
        <f>IF(EXACT(D22,"-"),"",VLOOKUP(D22,Inscripcion!$A$1:$E$200,3,FALSE))</f>
        <v/>
      </c>
      <c r="G22" s="389"/>
      <c r="H22" s="372"/>
      <c r="I22" s="372"/>
      <c r="J22" s="400"/>
      <c r="K22" s="372"/>
      <c r="L22" s="372"/>
      <c r="M22" s="365"/>
      <c r="N22" s="365"/>
      <c r="O22" s="365"/>
      <c r="P22" s="416" t="s">
        <v>142</v>
      </c>
      <c r="Q22" s="417">
        <v>15</v>
      </c>
      <c r="R22" s="418" t="s">
        <v>146</v>
      </c>
      <c r="S22" s="386"/>
      <c r="T22" s="377" t="str">
        <f>IF(ISBLANK(S22),"",VLOOKUP(S22,Inscripcion!$A$1:$E$200,2,FALSE))</f>
        <v/>
      </c>
      <c r="U22" s="371" t="str">
        <f>IF(ISBLANK(S22),"",VLOOKUP(S22,Inscripcion!$A$1:$E$200,3,FALSE))</f>
        <v/>
      </c>
      <c r="V22" s="378" t="e">
        <f>VLOOKUP(R22,Rifa!$A$1:$C$100,2,FALSE)</f>
        <v>#N/A</v>
      </c>
      <c r="W22" s="379" t="str">
        <f t="shared" si="2"/>
        <v>-</v>
      </c>
      <c r="X22" s="387" t="e">
        <f t="shared" si="1"/>
        <v>#N/A</v>
      </c>
      <c r="Y22" s="365"/>
    </row>
    <row r="23" spans="2:25" ht="12" customHeight="1" x14ac:dyDescent="0.25">
      <c r="B23" s="419" t="s">
        <v>147</v>
      </c>
      <c r="C23" s="420">
        <v>16</v>
      </c>
      <c r="D23" s="421" t="str">
        <f t="shared" si="0"/>
        <v>-</v>
      </c>
      <c r="E23" s="422" t="str">
        <f>IF(ISBLANK(D23),"",IF(EXACT(D23,"-"),"BYE",VLOOKUP(D23,Inscripcion!$A$1:$E$200,2,FALSE)))</f>
        <v>BYE</v>
      </c>
      <c r="F23" s="423" t="str">
        <f>IF(EXACT(D23,"-"),"",VLOOKUP(D23,Inscripcion!$A$1:$E$200,3,FALSE))</f>
        <v/>
      </c>
      <c r="G23" s="372"/>
      <c r="H23" s="372"/>
      <c r="I23" s="372"/>
      <c r="J23" s="372"/>
      <c r="K23" s="424"/>
      <c r="L23" s="372"/>
      <c r="M23" s="365"/>
      <c r="N23" s="365"/>
      <c r="O23" s="365"/>
      <c r="P23" s="416" t="s">
        <v>142</v>
      </c>
      <c r="Q23" s="417">
        <v>16</v>
      </c>
      <c r="R23" s="418" t="s">
        <v>148</v>
      </c>
      <c r="S23" s="386"/>
      <c r="T23" s="377" t="str">
        <f>IF(ISBLANK(S23),"",VLOOKUP(S23,Inscripcion!$A$1:$E$200,2,FALSE))</f>
        <v/>
      </c>
      <c r="U23" s="371" t="str">
        <f>IF(ISBLANK(S23),"",VLOOKUP(S23,Inscripcion!$A$1:$E$200,3,FALSE))</f>
        <v/>
      </c>
      <c r="V23" s="378" t="e">
        <f>VLOOKUP(R23,Rifa!$A$1:$C$100,2,FALSE)</f>
        <v>#N/A</v>
      </c>
      <c r="W23" s="379" t="str">
        <f t="shared" si="2"/>
        <v>-</v>
      </c>
      <c r="X23" s="387" t="e">
        <f t="shared" si="1"/>
        <v>#N/A</v>
      </c>
      <c r="Y23" s="365"/>
    </row>
    <row r="24" spans="2:25" ht="12" customHeight="1" x14ac:dyDescent="0.25">
      <c r="B24" s="425" t="s">
        <v>147</v>
      </c>
      <c r="C24" s="402">
        <v>17</v>
      </c>
      <c r="D24" s="403" t="str">
        <f t="shared" si="0"/>
        <v>-</v>
      </c>
      <c r="E24" s="404" t="str">
        <f>IF(ISBLANK(D24),"",IF(EXACT(D24,"-"),"BYE",VLOOKUP(D24,Inscripcion!$A$1:$E$200,2,FALSE)))</f>
        <v>BYE</v>
      </c>
      <c r="F24" s="405" t="str">
        <f>IF(EXACT(D24,"-"),"",VLOOKUP(D24,Inscripcion!$A$1:$E$200,3,FALSE))</f>
        <v/>
      </c>
      <c r="G24" s="372"/>
      <c r="H24" s="372"/>
      <c r="I24" s="372"/>
      <c r="J24" s="372"/>
      <c r="K24" s="426"/>
      <c r="L24" s="372"/>
      <c r="M24" s="365"/>
      <c r="N24" s="365"/>
      <c r="O24" s="365"/>
      <c r="Y24" s="365"/>
    </row>
    <row r="25" spans="2:25" ht="12" customHeight="1" x14ac:dyDescent="0.25">
      <c r="B25" s="381"/>
      <c r="C25" s="368">
        <v>18</v>
      </c>
      <c r="D25" s="369" t="str">
        <f t="shared" si="0"/>
        <v>-</v>
      </c>
      <c r="E25" s="370" t="str">
        <f>IF(ISBLANK(D25),"",IF(EXACT(D25,"-"),"BYE",VLOOKUP(D25,Inscripcion!$A$1:$E$200,2,FALSE)))</f>
        <v>BYE</v>
      </c>
      <c r="F25" s="371" t="str">
        <f>IF(EXACT(D25,"-"),"",VLOOKUP(D25,Inscripcion!$A$1:$E$200,3,FALSE))</f>
        <v/>
      </c>
      <c r="G25" s="382"/>
      <c r="H25" s="372"/>
      <c r="I25" s="372"/>
      <c r="J25" s="400"/>
      <c r="K25" s="372"/>
      <c r="L25" s="372"/>
      <c r="M25" s="365"/>
      <c r="N25" s="365"/>
      <c r="O25" s="365"/>
      <c r="P25" s="427"/>
      <c r="Q25" s="427"/>
      <c r="R25" s="427"/>
      <c r="S25" s="449" t="s">
        <v>149</v>
      </c>
      <c r="T25" s="450"/>
      <c r="U25" s="450"/>
      <c r="V25" s="450"/>
      <c r="W25" s="450"/>
      <c r="X25" s="451"/>
      <c r="Y25" s="366"/>
    </row>
    <row r="26" spans="2:25" ht="12" customHeight="1" x14ac:dyDescent="0.25">
      <c r="B26" s="388" t="s">
        <v>143</v>
      </c>
      <c r="C26" s="368">
        <v>19</v>
      </c>
      <c r="D26" s="369" t="str">
        <f t="shared" si="0"/>
        <v>-</v>
      </c>
      <c r="E26" s="377" t="str">
        <f>IF(ISBLANK(D26),"",IF(EXACT(D26,"-"),"BYE",VLOOKUP(D26,Inscripcion!$A$1:$E$200,2,FALSE)))</f>
        <v>BYE</v>
      </c>
      <c r="F26" s="371" t="str">
        <f>IF(EXACT(D26,"-"),"",VLOOKUP(D26,Inscripcion!$A$1:$E$200,3,FALSE))</f>
        <v/>
      </c>
      <c r="G26" s="389"/>
      <c r="H26" s="390"/>
      <c r="I26" s="372"/>
      <c r="J26" s="400"/>
      <c r="K26" s="372"/>
      <c r="L26" s="372"/>
      <c r="M26" s="365"/>
      <c r="N26" s="365"/>
      <c r="O26" s="365"/>
      <c r="P26" s="428" t="s">
        <v>142</v>
      </c>
      <c r="Q26" s="429">
        <v>1</v>
      </c>
      <c r="R26" s="430" t="s">
        <v>134</v>
      </c>
      <c r="S26" s="376"/>
      <c r="T26" s="377" t="str">
        <f>IF(ISBLANK(S26),"",VLOOKUP(S26,Inscripcion!$A$1:$E$200,2,FALSE))</f>
        <v/>
      </c>
      <c r="U26" s="371" t="str">
        <f>IF(ISBLANK(S26),"",VLOOKUP(S26,Inscripcion!$A$1:$E$200,3,FALSE))</f>
        <v/>
      </c>
      <c r="V26" s="378">
        <f>VLOOKUP(R26,Rifa!$A$1:$C$100,2,FALSE)</f>
        <v>27</v>
      </c>
      <c r="W26" s="379" t="str">
        <f t="shared" ref="W26:W41" si="3">IF(ISBLANK(S26),"-",S26)</f>
        <v>-</v>
      </c>
      <c r="X26" s="380" t="str">
        <f t="shared" ref="X26:X41" si="4">IF(X8="","",IF(X8="UP","DO",IF(X8="DO","UP","")))</f>
        <v>DO</v>
      </c>
      <c r="Y26" s="366"/>
    </row>
    <row r="27" spans="2:25" ht="12" customHeight="1" x14ac:dyDescent="0.25">
      <c r="B27" s="395" t="s">
        <v>144</v>
      </c>
      <c r="C27" s="396">
        <v>20</v>
      </c>
      <c r="D27" s="397" t="str">
        <f t="shared" si="0"/>
        <v>-</v>
      </c>
      <c r="E27" s="398" t="str">
        <f>IF(ISBLANK(D27),"",IF(EXACT(D27,"-"),"BYE",VLOOKUP(D27,Inscripcion!$A$1:$E$200,2,FALSE)))</f>
        <v>BYE</v>
      </c>
      <c r="F27" s="399" t="str">
        <f>IF(EXACT(D27,"-"),"",VLOOKUP(D27,Inscripcion!$A$1:$E$200,3,FALSE))</f>
        <v/>
      </c>
      <c r="G27" s="372"/>
      <c r="H27" s="400"/>
      <c r="I27" s="372"/>
      <c r="J27" s="400"/>
      <c r="K27" s="372"/>
      <c r="L27" s="372"/>
      <c r="M27" s="365"/>
      <c r="N27" s="365"/>
      <c r="O27" s="365"/>
      <c r="P27" s="431" t="s">
        <v>142</v>
      </c>
      <c r="Q27" s="432">
        <v>2</v>
      </c>
      <c r="R27" s="433" t="s">
        <v>120</v>
      </c>
      <c r="S27" s="386"/>
      <c r="T27" s="377" t="str">
        <f>IF(ISBLANK(S27),"",VLOOKUP(S27,Inscripcion!$A$1:$E$200,2,FALSE))</f>
        <v/>
      </c>
      <c r="U27" s="371" t="str">
        <f>IF(ISBLANK(S27),"",VLOOKUP(S27,Inscripcion!$A$1:$E$200,3,FALSE))</f>
        <v/>
      </c>
      <c r="V27" s="378">
        <f>VLOOKUP(R27,Rifa!$A$1:$C$100,2,FALSE)</f>
        <v>11</v>
      </c>
      <c r="W27" s="379" t="str">
        <f t="shared" si="3"/>
        <v>-</v>
      </c>
      <c r="X27" s="387" t="str">
        <f t="shared" si="4"/>
        <v>UP</v>
      </c>
      <c r="Y27" s="434"/>
    </row>
    <row r="28" spans="2:25" ht="12" customHeight="1" x14ac:dyDescent="0.25">
      <c r="B28" s="401" t="s">
        <v>144</v>
      </c>
      <c r="C28" s="402">
        <v>21</v>
      </c>
      <c r="D28" s="403" t="str">
        <f t="shared" si="0"/>
        <v>-</v>
      </c>
      <c r="E28" s="404" t="str">
        <f>IF(ISBLANK(D28),"",IF(EXACT(D28,"-"),"BYE",VLOOKUP(D28,Inscripcion!$A$1:$E$200,2,FALSE)))</f>
        <v>BYE</v>
      </c>
      <c r="F28" s="405" t="str">
        <f>IF(EXACT(D28,"-"),"",VLOOKUP(D28,Inscripcion!$A$1:$E$200,3,FALSE))</f>
        <v/>
      </c>
      <c r="G28" s="372"/>
      <c r="H28" s="400"/>
      <c r="I28" s="390"/>
      <c r="J28" s="400"/>
      <c r="K28" s="372"/>
      <c r="L28" s="372"/>
      <c r="M28" s="365"/>
      <c r="N28" s="365"/>
      <c r="O28" s="365"/>
      <c r="P28" s="431" t="s">
        <v>142</v>
      </c>
      <c r="Q28" s="432">
        <v>3</v>
      </c>
      <c r="R28" s="433" t="s">
        <v>112</v>
      </c>
      <c r="S28" s="386"/>
      <c r="T28" s="377" t="str">
        <f>IF(ISBLANK(S28),"",VLOOKUP(S28,Inscripcion!$A$1:$E$200,2,FALSE))</f>
        <v/>
      </c>
      <c r="U28" s="371" t="str">
        <f>IF(ISBLANK(S28),"",VLOOKUP(S28,Inscripcion!$A$1:$E$200,3,FALSE))</f>
        <v/>
      </c>
      <c r="V28" s="378">
        <f>VLOOKUP(R28,Rifa!$A$1:$C$100,2,FALSE)</f>
        <v>3</v>
      </c>
      <c r="W28" s="379" t="str">
        <f t="shared" si="3"/>
        <v>-</v>
      </c>
      <c r="X28" s="387" t="str">
        <f t="shared" si="4"/>
        <v>UP</v>
      </c>
    </row>
    <row r="29" spans="2:25" ht="12" customHeight="1" x14ac:dyDescent="0.25">
      <c r="B29" s="388" t="s">
        <v>143</v>
      </c>
      <c r="C29" s="368">
        <v>22</v>
      </c>
      <c r="D29" s="369" t="str">
        <f t="shared" si="0"/>
        <v>-</v>
      </c>
      <c r="E29" s="370" t="str">
        <f>IF(ISBLANK(D29),"",IF(EXACT(D29,"-"),"BYE",VLOOKUP(D29,Inscripcion!$A$1:$E$200,2,FALSE)))</f>
        <v>BYE</v>
      </c>
      <c r="F29" s="371" t="str">
        <f>IF(EXACT(D29,"-"),"",VLOOKUP(D29,Inscripcion!$A$1:$E$200,3,FALSE))</f>
        <v/>
      </c>
      <c r="G29" s="382"/>
      <c r="H29" s="409"/>
      <c r="I29" s="400"/>
      <c r="J29" s="400"/>
      <c r="K29" s="372"/>
      <c r="L29" s="372"/>
      <c r="M29" s="365"/>
      <c r="N29" s="365"/>
      <c r="O29" s="365"/>
      <c r="P29" s="431" t="s">
        <v>142</v>
      </c>
      <c r="Q29" s="432">
        <v>4</v>
      </c>
      <c r="R29" s="433" t="s">
        <v>126</v>
      </c>
      <c r="S29" s="386"/>
      <c r="T29" s="377" t="str">
        <f>IF(ISBLANK(S29),"",VLOOKUP(S29,Inscripcion!$A$1:$E$200,2,FALSE))</f>
        <v/>
      </c>
      <c r="U29" s="371" t="str">
        <f>IF(ISBLANK(S29),"",VLOOKUP(S29,Inscripcion!$A$1:$E$200,3,FALSE))</f>
        <v/>
      </c>
      <c r="V29" s="378">
        <f>VLOOKUP(R29,Rifa!$A$1:$C$100,2,FALSE)</f>
        <v>19</v>
      </c>
      <c r="W29" s="379" t="str">
        <f t="shared" si="3"/>
        <v>-</v>
      </c>
      <c r="X29" s="387" t="str">
        <f t="shared" si="4"/>
        <v>DO</v>
      </c>
    </row>
    <row r="30" spans="2:25" ht="12" customHeight="1" x14ac:dyDescent="0.25">
      <c r="B30" s="388" t="s">
        <v>143</v>
      </c>
      <c r="C30" s="368">
        <v>23</v>
      </c>
      <c r="D30" s="369" t="str">
        <f t="shared" si="0"/>
        <v>-</v>
      </c>
      <c r="E30" s="377" t="str">
        <f>IF(ISBLANK(D30),"",IF(EXACT(D30,"-"),"BYE",VLOOKUP(D30,Inscripcion!$A$1:$E$200,2,FALSE)))</f>
        <v>BYE</v>
      </c>
      <c r="F30" s="371" t="str">
        <f>IF(EXACT(D30,"-"),"",VLOOKUP(D30,Inscripcion!$A$1:$E$200,3,FALSE))</f>
        <v/>
      </c>
      <c r="G30" s="389"/>
      <c r="H30" s="372"/>
      <c r="I30" s="400"/>
      <c r="J30" s="400"/>
      <c r="K30" s="372"/>
      <c r="L30" s="372"/>
      <c r="M30" s="365"/>
      <c r="N30" s="365"/>
      <c r="O30" s="365"/>
      <c r="P30" s="431" t="s">
        <v>142</v>
      </c>
      <c r="Q30" s="432">
        <v>5</v>
      </c>
      <c r="R30" s="433" t="s">
        <v>137</v>
      </c>
      <c r="S30" s="386"/>
      <c r="T30" s="377" t="str">
        <f>IF(ISBLANK(S30),"",VLOOKUP(S30,Inscripcion!$A$1:$E$200,2,FALSE))</f>
        <v/>
      </c>
      <c r="U30" s="371" t="str">
        <f>IF(ISBLANK(S30),"",VLOOKUP(S30,Inscripcion!$A$1:$E$200,3,FALSE))</f>
        <v/>
      </c>
      <c r="V30" s="378">
        <f>VLOOKUP(R30,Rifa!$A$1:$C$100,2,FALSE)</f>
        <v>30</v>
      </c>
      <c r="W30" s="379" t="str">
        <f t="shared" si="3"/>
        <v>-</v>
      </c>
      <c r="X30" s="387" t="str">
        <f t="shared" si="4"/>
        <v>DO</v>
      </c>
    </row>
    <row r="31" spans="2:25" ht="12" customHeight="1" x14ac:dyDescent="0.25">
      <c r="B31" s="410" t="s">
        <v>145</v>
      </c>
      <c r="C31" s="411">
        <v>24</v>
      </c>
      <c r="D31" s="412" t="str">
        <f t="shared" si="0"/>
        <v>-</v>
      </c>
      <c r="E31" s="413" t="str">
        <f>IF(ISBLANK(D31),"",IF(EXACT(D31,"-"),"BYE",VLOOKUP(D31,Inscripcion!$A$1:$E$200,2,FALSE)))</f>
        <v>BYE</v>
      </c>
      <c r="F31" s="414" t="str">
        <f>IF(EXACT(D31,"-"),"",VLOOKUP(D31,Inscripcion!$A$1:$E$200,3,FALSE))</f>
        <v/>
      </c>
      <c r="G31" s="372"/>
      <c r="H31" s="372"/>
      <c r="I31" s="400"/>
      <c r="J31" s="409"/>
      <c r="K31" s="372"/>
      <c r="L31" s="372"/>
      <c r="M31" s="365"/>
      <c r="N31" s="365"/>
      <c r="O31" s="365"/>
      <c r="P31" s="431" t="s">
        <v>142</v>
      </c>
      <c r="Q31" s="432">
        <v>6</v>
      </c>
      <c r="R31" s="433" t="s">
        <v>130</v>
      </c>
      <c r="S31" s="386"/>
      <c r="T31" s="377" t="str">
        <f>IF(ISBLANK(S31),"",VLOOKUP(S31,Inscripcion!$A$1:$E$200,2,FALSE))</f>
        <v/>
      </c>
      <c r="U31" s="371" t="str">
        <f>IF(ISBLANK(S31),"",VLOOKUP(S31,Inscripcion!$A$1:$E$200,3,FALSE))</f>
        <v/>
      </c>
      <c r="V31" s="378">
        <f>VLOOKUP(R31,Rifa!$A$1:$C$100,2,FALSE)</f>
        <v>23</v>
      </c>
      <c r="W31" s="379" t="str">
        <f t="shared" si="3"/>
        <v>-</v>
      </c>
      <c r="X31" s="387" t="str">
        <f t="shared" si="4"/>
        <v>DO</v>
      </c>
    </row>
    <row r="32" spans="2:25" ht="12" customHeight="1" x14ac:dyDescent="0.25">
      <c r="B32" s="415" t="s">
        <v>145</v>
      </c>
      <c r="C32" s="402">
        <v>25</v>
      </c>
      <c r="D32" s="403" t="str">
        <f t="shared" si="0"/>
        <v>-</v>
      </c>
      <c r="E32" s="404" t="str">
        <f>IF(ISBLANK(D32),"",IF(EXACT(D32,"-"),"BYE",VLOOKUP(D32,Inscripcion!$A$1:$E$200,2,FALSE)))</f>
        <v>BYE</v>
      </c>
      <c r="F32" s="405" t="str">
        <f>IF(EXACT(D32,"-"),"",VLOOKUP(D32,Inscripcion!$A$1:$E$200,3,FALSE))</f>
        <v/>
      </c>
      <c r="G32" s="372"/>
      <c r="H32" s="372"/>
      <c r="I32" s="400"/>
      <c r="J32" s="372"/>
      <c r="K32" s="372"/>
      <c r="L32" s="372"/>
      <c r="M32" s="365"/>
      <c r="N32" s="365"/>
      <c r="O32" s="365"/>
      <c r="P32" s="431" t="s">
        <v>142</v>
      </c>
      <c r="Q32" s="432">
        <v>7</v>
      </c>
      <c r="R32" s="433" t="s">
        <v>115</v>
      </c>
      <c r="S32" s="386"/>
      <c r="T32" s="377" t="str">
        <f>IF(ISBLANK(S32),"",VLOOKUP(S32,Inscripcion!$A$1:$E$200,2,FALSE))</f>
        <v/>
      </c>
      <c r="U32" s="371" t="str">
        <f>IF(ISBLANK(S32),"",VLOOKUP(S32,Inscripcion!$A$1:$E$200,3,FALSE))</f>
        <v/>
      </c>
      <c r="V32" s="378">
        <f>VLOOKUP(R32,Rifa!$A$1:$C$100,2,FALSE)</f>
        <v>6</v>
      </c>
      <c r="W32" s="379" t="str">
        <f t="shared" si="3"/>
        <v>-</v>
      </c>
      <c r="X32" s="387" t="str">
        <f t="shared" si="4"/>
        <v>UP</v>
      </c>
    </row>
    <row r="33" spans="2:25" ht="12" customHeight="1" x14ac:dyDescent="0.25">
      <c r="B33" s="388" t="s">
        <v>143</v>
      </c>
      <c r="C33" s="368">
        <v>26</v>
      </c>
      <c r="D33" s="369" t="str">
        <f t="shared" si="0"/>
        <v>-</v>
      </c>
      <c r="E33" s="370" t="str">
        <f>IF(ISBLANK(D33),"",IF(EXACT(D33,"-"),"BYE",VLOOKUP(D33,Inscripcion!$A$1:$E$200,2,FALSE)))</f>
        <v>BYE</v>
      </c>
      <c r="F33" s="371" t="str">
        <f>IF(EXACT(D33,"-"),"",VLOOKUP(D33,Inscripcion!$A$1:$E$200,3,FALSE))</f>
        <v/>
      </c>
      <c r="G33" s="382"/>
      <c r="H33" s="372"/>
      <c r="I33" s="400"/>
      <c r="J33" s="372"/>
      <c r="K33" s="372"/>
      <c r="L33" s="372"/>
      <c r="M33" s="365"/>
      <c r="N33" s="365"/>
      <c r="O33" s="365"/>
      <c r="P33" s="431" t="s">
        <v>142</v>
      </c>
      <c r="Q33" s="432">
        <v>8</v>
      </c>
      <c r="R33" s="433" t="s">
        <v>116</v>
      </c>
      <c r="S33" s="386"/>
      <c r="T33" s="377" t="str">
        <f>IF(ISBLANK(S33),"",VLOOKUP(S33,Inscripcion!$A$1:$E$200,2,FALSE))</f>
        <v/>
      </c>
      <c r="U33" s="371" t="str">
        <f>IF(ISBLANK(S33),"",VLOOKUP(S33,Inscripcion!$A$1:$E$200,3,FALSE))</f>
        <v/>
      </c>
      <c r="V33" s="378">
        <f>VLOOKUP(R33,Rifa!$A$1:$C$100,2,FALSE)</f>
        <v>7</v>
      </c>
      <c r="W33" s="379" t="str">
        <f t="shared" si="3"/>
        <v>-</v>
      </c>
      <c r="X33" s="387" t="str">
        <f t="shared" si="4"/>
        <v>UP</v>
      </c>
    </row>
    <row r="34" spans="2:25" ht="12" customHeight="1" x14ac:dyDescent="0.25">
      <c r="B34" s="388" t="s">
        <v>143</v>
      </c>
      <c r="C34" s="368">
        <v>27</v>
      </c>
      <c r="D34" s="369" t="str">
        <f t="shared" si="0"/>
        <v>-</v>
      </c>
      <c r="E34" s="377" t="str">
        <f>IF(ISBLANK(D34),"",IF(EXACT(D34,"-"),"BYE",VLOOKUP(D34,Inscripcion!$A$1:$E$200,2,FALSE)))</f>
        <v>BYE</v>
      </c>
      <c r="F34" s="371" t="str">
        <f>IF(EXACT(D34,"-"),"",VLOOKUP(D34,Inscripcion!$A$1:$E$200,3,FALSE))</f>
        <v/>
      </c>
      <c r="G34" s="389"/>
      <c r="H34" s="390"/>
      <c r="I34" s="400"/>
      <c r="J34" s="372"/>
      <c r="K34" s="372"/>
      <c r="L34" s="372"/>
      <c r="M34" s="365"/>
      <c r="N34" s="365"/>
      <c r="O34" s="365"/>
      <c r="P34" s="431" t="s">
        <v>142</v>
      </c>
      <c r="Q34" s="432">
        <v>9</v>
      </c>
      <c r="R34" s="433" t="s">
        <v>133</v>
      </c>
      <c r="S34" s="386"/>
      <c r="T34" s="377" t="str">
        <f>IF(ISBLANK(S34),"",VLOOKUP(S34,Inscripcion!$A$1:$E$200,2,FALSE))</f>
        <v/>
      </c>
      <c r="U34" s="371" t="str">
        <f>IF(ISBLANK(S34),"",VLOOKUP(S34,Inscripcion!$A$1:$E$200,3,FALSE))</f>
        <v/>
      </c>
      <c r="V34" s="378">
        <f>VLOOKUP(R34,Rifa!$A$1:$C$100,2,FALSE)</f>
        <v>26</v>
      </c>
      <c r="W34" s="379" t="str">
        <f t="shared" si="3"/>
        <v>-</v>
      </c>
      <c r="X34" s="387" t="str">
        <f t="shared" si="4"/>
        <v>DO</v>
      </c>
    </row>
    <row r="35" spans="2:25" ht="12" customHeight="1" x14ac:dyDescent="0.25">
      <c r="B35" s="395" t="s">
        <v>144</v>
      </c>
      <c r="C35" s="396">
        <v>28</v>
      </c>
      <c r="D35" s="397" t="str">
        <f t="shared" si="0"/>
        <v>-</v>
      </c>
      <c r="E35" s="398" t="str">
        <f>IF(ISBLANK(D35),"",IF(EXACT(D35,"-"),"BYE",VLOOKUP(D35,Inscripcion!$A$1:$E$200,2,FALSE)))</f>
        <v>BYE</v>
      </c>
      <c r="F35" s="399" t="str">
        <f>IF(EXACT(D35,"-"),"",VLOOKUP(D35,Inscripcion!$A$1:$E$200,3,FALSE))</f>
        <v/>
      </c>
      <c r="G35" s="372"/>
      <c r="H35" s="400"/>
      <c r="I35" s="409"/>
      <c r="J35" s="372"/>
      <c r="K35" s="372"/>
      <c r="L35" s="372"/>
      <c r="M35" s="365"/>
      <c r="N35" s="365"/>
      <c r="O35" s="365"/>
      <c r="P35" s="431" t="s">
        <v>142</v>
      </c>
      <c r="Q35" s="432">
        <v>10</v>
      </c>
      <c r="R35" s="433" t="s">
        <v>129</v>
      </c>
      <c r="S35" s="386"/>
      <c r="T35" s="377" t="str">
        <f>IF(ISBLANK(S35),"",VLOOKUP(S35,Inscripcion!$A$1:$E$200,2,FALSE))</f>
        <v/>
      </c>
      <c r="U35" s="371" t="str">
        <f>IF(ISBLANK(S35),"",VLOOKUP(S35,Inscripcion!$A$1:$E$200,3,FALSE))</f>
        <v/>
      </c>
      <c r="V35" s="378">
        <f>VLOOKUP(R35,Rifa!$A$1:$C$100,2,FALSE)</f>
        <v>22</v>
      </c>
      <c r="W35" s="379" t="str">
        <f t="shared" si="3"/>
        <v>-</v>
      </c>
      <c r="X35" s="387" t="str">
        <f t="shared" si="4"/>
        <v>DO</v>
      </c>
    </row>
    <row r="36" spans="2:25" ht="12" customHeight="1" x14ac:dyDescent="0.25">
      <c r="B36" s="401" t="s">
        <v>144</v>
      </c>
      <c r="C36" s="402">
        <v>29</v>
      </c>
      <c r="D36" s="403" t="str">
        <f t="shared" si="0"/>
        <v>-</v>
      </c>
      <c r="E36" s="404" t="str">
        <f>IF(ISBLANK(D36),"",IF(EXACT(D36,"-"),"BYE",VLOOKUP(D36,Inscripcion!$A$1:$E$200,2,FALSE)))</f>
        <v>BYE</v>
      </c>
      <c r="F36" s="405" t="str">
        <f>IF(EXACT(D36,"-"),"",VLOOKUP(D36,Inscripcion!$A$1:$E$200,3,FALSE))</f>
        <v/>
      </c>
      <c r="G36" s="372"/>
      <c r="H36" s="400"/>
      <c r="I36" s="372"/>
      <c r="J36" s="372"/>
      <c r="K36" s="372"/>
      <c r="L36" s="372"/>
      <c r="M36" s="365"/>
      <c r="N36" s="365"/>
      <c r="O36" s="365"/>
      <c r="P36" s="431" t="s">
        <v>142</v>
      </c>
      <c r="Q36" s="432">
        <v>11</v>
      </c>
      <c r="R36" s="433" t="s">
        <v>123</v>
      </c>
      <c r="S36" s="386"/>
      <c r="T36" s="377" t="str">
        <f>IF(ISBLANK(S36),"",VLOOKUP(S36,Inscripcion!$A$1:$E$200,2,FALSE))</f>
        <v/>
      </c>
      <c r="U36" s="371" t="str">
        <f>IF(ISBLANK(S36),"",VLOOKUP(S36,Inscripcion!$A$1:$E$200,3,FALSE))</f>
        <v/>
      </c>
      <c r="V36" s="378">
        <f>VLOOKUP(R36,Rifa!$A$1:$C$100,2,FALSE)</f>
        <v>14</v>
      </c>
      <c r="W36" s="379" t="str">
        <f t="shared" si="3"/>
        <v>-</v>
      </c>
      <c r="X36" s="387" t="str">
        <f t="shared" si="4"/>
        <v>UP</v>
      </c>
    </row>
    <row r="37" spans="2:25" ht="12" customHeight="1" x14ac:dyDescent="0.25">
      <c r="B37" s="388" t="s">
        <v>143</v>
      </c>
      <c r="C37" s="368">
        <v>30</v>
      </c>
      <c r="D37" s="369" t="str">
        <f t="shared" si="0"/>
        <v>-</v>
      </c>
      <c r="E37" s="370" t="str">
        <f>IF(ISBLANK(D37),"",IF(EXACT(D37,"-"),"BYE",VLOOKUP(D37,Inscripcion!$A$1:$E$200,2,FALSE)))</f>
        <v>BYE</v>
      </c>
      <c r="F37" s="371" t="str">
        <f>IF(EXACT(D37,"-"),"",VLOOKUP(D37,Inscripcion!$A$1:$E$200,3,FALSE))</f>
        <v/>
      </c>
      <c r="G37" s="382"/>
      <c r="H37" s="409"/>
      <c r="I37" s="372"/>
      <c r="J37" s="372"/>
      <c r="K37" s="372"/>
      <c r="L37" s="372"/>
      <c r="M37" s="365"/>
      <c r="N37" s="365"/>
      <c r="O37" s="365"/>
      <c r="P37" s="431" t="s">
        <v>142</v>
      </c>
      <c r="Q37" s="432">
        <v>12</v>
      </c>
      <c r="R37" s="433" t="s">
        <v>119</v>
      </c>
      <c r="S37" s="386"/>
      <c r="T37" s="377" t="str">
        <f>IF(ISBLANK(S37),"",VLOOKUP(S37,Inscripcion!$A$1:$E$200,2,FALSE))</f>
        <v/>
      </c>
      <c r="U37" s="371" t="str">
        <f>IF(ISBLANK(S37),"",VLOOKUP(S37,Inscripcion!$A$1:$E$200,3,FALSE))</f>
        <v/>
      </c>
      <c r="V37" s="378">
        <f>VLOOKUP(R37,Rifa!$A$1:$C$100,2,FALSE)</f>
        <v>10</v>
      </c>
      <c r="W37" s="379" t="str">
        <f t="shared" si="3"/>
        <v>-</v>
      </c>
      <c r="X37" s="387" t="str">
        <f t="shared" si="4"/>
        <v>UP</v>
      </c>
    </row>
    <row r="38" spans="2:25" ht="12" customHeight="1" x14ac:dyDescent="0.25">
      <c r="B38" s="381"/>
      <c r="C38" s="368">
        <v>31</v>
      </c>
      <c r="D38" s="369" t="str">
        <f t="shared" si="0"/>
        <v>-</v>
      </c>
      <c r="E38" s="377" t="str">
        <f>IF(ISBLANK(D38),"",IF(EXACT(D38,"-"),"BYE",VLOOKUP(D38,Inscripcion!$A$1:$E$200,2,FALSE)))</f>
        <v>BYE</v>
      </c>
      <c r="F38" s="371" t="str">
        <f>IF(EXACT(D38,"-"),"",VLOOKUP(D38,Inscripcion!$A$1:$E$200,3,FALSE))</f>
        <v/>
      </c>
      <c r="G38" s="389"/>
      <c r="H38" s="372"/>
      <c r="I38" s="372"/>
      <c r="J38" s="372"/>
      <c r="K38" s="372"/>
      <c r="L38" s="372"/>
      <c r="M38" s="365"/>
      <c r="N38" s="365"/>
      <c r="O38" s="365"/>
      <c r="P38" s="431" t="s">
        <v>142</v>
      </c>
      <c r="Q38" s="432">
        <v>13</v>
      </c>
      <c r="R38" s="433" t="s">
        <v>136</v>
      </c>
      <c r="S38" s="386"/>
      <c r="T38" s="377" t="str">
        <f>IF(ISBLANK(S38),"",VLOOKUP(S38,Inscripcion!$A$1:$E$200,2,FALSE))</f>
        <v/>
      </c>
      <c r="U38" s="371" t="str">
        <f>IF(ISBLANK(S38),"",VLOOKUP(S38,Inscripcion!$A$1:$E$200,3,FALSE))</f>
        <v/>
      </c>
      <c r="V38" s="378">
        <f>VLOOKUP(R38,Rifa!$A$1:$C$100,2,FALSE)</f>
        <v>29</v>
      </c>
      <c r="W38" s="379" t="str">
        <f t="shared" si="3"/>
        <v>-</v>
      </c>
      <c r="X38" s="387" t="str">
        <f t="shared" si="4"/>
        <v>DO</v>
      </c>
    </row>
    <row r="39" spans="2:25" ht="12" customHeight="1" x14ac:dyDescent="0.25">
      <c r="B39" s="367" t="s">
        <v>150</v>
      </c>
      <c r="C39" s="368">
        <v>32</v>
      </c>
      <c r="D39" s="369" t="str">
        <f t="shared" si="0"/>
        <v>-</v>
      </c>
      <c r="E39" s="377" t="str">
        <f>IF(ISBLANK(D39),"",IF(EXACT(D39,"-"),"BYE",VLOOKUP(D39,Inscripcion!$A$1:$E$200,2,FALSE)))</f>
        <v>BYE</v>
      </c>
      <c r="F39" s="371" t="str">
        <f>IF(EXACT(D39,"-"),"",VLOOKUP(D39,Inscripcion!$A$1:$E$200,3,FALSE))</f>
        <v/>
      </c>
      <c r="G39" s="372"/>
      <c r="H39" s="372"/>
      <c r="I39" s="372"/>
      <c r="J39" s="372"/>
      <c r="K39" s="372"/>
      <c r="L39" s="372"/>
      <c r="M39" s="365"/>
      <c r="N39" s="366"/>
      <c r="O39" s="366"/>
      <c r="P39" s="431" t="s">
        <v>142</v>
      </c>
      <c r="Q39" s="432">
        <v>14</v>
      </c>
      <c r="R39" s="433" t="s">
        <v>113</v>
      </c>
      <c r="S39" s="386"/>
      <c r="T39" s="377" t="str">
        <f>IF(ISBLANK(S39),"",VLOOKUP(S39,Inscripcion!$A$1:$E$200,2,FALSE))</f>
        <v/>
      </c>
      <c r="U39" s="371" t="str">
        <f>IF(ISBLANK(S39),"",VLOOKUP(S39,Inscripcion!$A$1:$E$200,3,FALSE))</f>
        <v/>
      </c>
      <c r="V39" s="378">
        <f>VLOOKUP(R39,Rifa!$A$1:$C$100,2,FALSE)</f>
        <v>4</v>
      </c>
      <c r="W39" s="379" t="str">
        <f t="shared" si="3"/>
        <v>-</v>
      </c>
      <c r="X39" s="387" t="str">
        <f t="shared" si="4"/>
        <v>UP</v>
      </c>
    </row>
    <row r="40" spans="2:25" ht="12" customHeight="1" x14ac:dyDescent="0.25">
      <c r="B40" s="435"/>
      <c r="C40" s="435"/>
      <c r="D40" s="435"/>
      <c r="E40" s="435"/>
      <c r="F40" s="436"/>
      <c r="G40" s="435"/>
      <c r="H40" s="435"/>
      <c r="I40" s="435"/>
      <c r="J40" s="435"/>
      <c r="K40" s="435"/>
      <c r="L40" s="365"/>
      <c r="M40" s="365"/>
      <c r="N40" s="366"/>
      <c r="O40" s="366"/>
      <c r="P40" s="431" t="s">
        <v>142</v>
      </c>
      <c r="Q40" s="432">
        <v>15</v>
      </c>
      <c r="R40" s="433" t="s">
        <v>151</v>
      </c>
      <c r="S40" s="386"/>
      <c r="T40" s="377" t="str">
        <f>IF(ISBLANK(S40),"",VLOOKUP(S40,Inscripcion!$A$1:$E$200,2,FALSE))</f>
        <v/>
      </c>
      <c r="U40" s="371" t="str">
        <f>IF(ISBLANK(S40),"",VLOOKUP(S40,Inscripcion!$A$1:$E$200,3,FALSE))</f>
        <v/>
      </c>
      <c r="V40" s="378" t="e">
        <f>VLOOKUP(R40,Rifa!$A$1:$C$100,2,FALSE)</f>
        <v>#N/A</v>
      </c>
      <c r="W40" s="379" t="str">
        <f t="shared" si="3"/>
        <v>-</v>
      </c>
      <c r="X40" s="387" t="e">
        <f t="shared" si="4"/>
        <v>#N/A</v>
      </c>
      <c r="Y40" s="437"/>
    </row>
    <row r="41" spans="2:25" ht="12" customHeight="1" x14ac:dyDescent="0.25">
      <c r="B41" s="435"/>
      <c r="C41" s="435"/>
      <c r="D41" s="435"/>
      <c r="E41" s="435"/>
      <c r="F41" s="436"/>
      <c r="G41" s="435"/>
      <c r="H41" s="435"/>
      <c r="I41" s="435"/>
      <c r="J41" s="435"/>
      <c r="K41" s="435"/>
      <c r="L41" s="365"/>
      <c r="M41" s="365"/>
      <c r="N41" s="366"/>
      <c r="O41" s="366"/>
      <c r="P41" s="431" t="s">
        <v>142</v>
      </c>
      <c r="Q41" s="432">
        <v>16</v>
      </c>
      <c r="R41" s="433" t="s">
        <v>152</v>
      </c>
      <c r="S41" s="386"/>
      <c r="T41" s="377" t="str">
        <f>IF(ISBLANK(S41),"",VLOOKUP(S41,Inscripcion!$A$1:$E$200,2,FALSE))</f>
        <v/>
      </c>
      <c r="U41" s="371" t="str">
        <f>IF(ISBLANK(S41),"",VLOOKUP(S41,Inscripcion!$A$1:$E$200,3,FALSE))</f>
        <v/>
      </c>
      <c r="V41" s="378" t="e">
        <f>VLOOKUP(R41,Rifa!$A$1:$C$100,2,FALSE)</f>
        <v>#N/A</v>
      </c>
      <c r="W41" s="379" t="str">
        <f t="shared" si="3"/>
        <v>-</v>
      </c>
      <c r="X41" s="387" t="e">
        <f t="shared" si="4"/>
        <v>#N/A</v>
      </c>
      <c r="Y41" s="366"/>
    </row>
    <row r="42" spans="2:25" ht="12" customHeight="1" x14ac:dyDescent="0.25">
      <c r="B42" s="435"/>
      <c r="C42" s="435"/>
      <c r="D42" s="435"/>
      <c r="E42" s="435"/>
      <c r="F42" s="436"/>
      <c r="G42" s="435"/>
      <c r="H42" s="435"/>
      <c r="I42" s="435"/>
      <c r="J42" s="435"/>
      <c r="K42" s="435"/>
      <c r="L42" s="435"/>
      <c r="M42" s="435"/>
      <c r="N42" s="435"/>
      <c r="O42" s="435"/>
      <c r="P42" s="366"/>
      <c r="Q42" s="366"/>
      <c r="R42" s="366"/>
      <c r="S42" s="366"/>
      <c r="T42" s="366"/>
      <c r="U42" s="438"/>
      <c r="V42" s="366"/>
      <c r="W42" s="366"/>
      <c r="X42" s="366"/>
      <c r="Y42" s="366"/>
    </row>
    <row r="43" spans="2:25" ht="12" customHeight="1" x14ac:dyDescent="0.25">
      <c r="B43" s="435"/>
      <c r="C43" s="435"/>
      <c r="D43" s="435"/>
      <c r="E43" s="435"/>
      <c r="F43" s="436"/>
      <c r="G43" s="435"/>
      <c r="H43" s="435"/>
      <c r="I43" s="435"/>
      <c r="J43" s="435"/>
      <c r="K43" s="435"/>
      <c r="L43" s="435"/>
      <c r="M43" s="435"/>
      <c r="N43" s="435"/>
      <c r="O43" s="435"/>
      <c r="P43" s="435"/>
      <c r="Q43" s="435"/>
      <c r="R43" s="435"/>
      <c r="S43" s="437"/>
      <c r="T43" s="366" t="s">
        <v>153</v>
      </c>
      <c r="U43" s="439" t="s">
        <v>153</v>
      </c>
      <c r="V43" s="435">
        <v>1</v>
      </c>
      <c r="W43" s="440" t="s">
        <v>154</v>
      </c>
      <c r="X43" s="437"/>
      <c r="Y43" s="366"/>
    </row>
    <row r="44" spans="2:25" ht="12" customHeight="1" x14ac:dyDescent="0.25">
      <c r="B44" s="435"/>
      <c r="C44" s="435"/>
      <c r="D44" s="435"/>
      <c r="E44" s="435"/>
      <c r="F44" s="436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7"/>
      <c r="T44" s="366"/>
      <c r="U44" s="439"/>
      <c r="V44" s="435">
        <v>2</v>
      </c>
      <c r="W44" s="440" t="s">
        <v>154</v>
      </c>
      <c r="X44" s="437"/>
      <c r="Y44" s="366"/>
    </row>
    <row r="45" spans="2:25" ht="12" customHeight="1" x14ac:dyDescent="0.25">
      <c r="B45" s="435"/>
      <c r="C45" s="435"/>
      <c r="D45" s="435"/>
      <c r="E45" s="435"/>
      <c r="F45" s="436"/>
      <c r="G45" s="435"/>
      <c r="H45" s="435"/>
      <c r="I45" s="435"/>
      <c r="J45" s="435"/>
      <c r="K45" s="435"/>
      <c r="L45" s="435"/>
      <c r="M45" s="435"/>
      <c r="N45" s="435"/>
      <c r="O45" s="435"/>
      <c r="P45" s="435"/>
      <c r="Q45" s="435"/>
      <c r="R45" s="435"/>
      <c r="S45" s="437"/>
      <c r="T45" s="366"/>
      <c r="U45" s="439"/>
      <c r="V45" s="435">
        <v>3</v>
      </c>
      <c r="W45" s="440" t="s">
        <v>154</v>
      </c>
      <c r="X45" s="437"/>
      <c r="Y45" s="366"/>
    </row>
    <row r="46" spans="2:25" ht="12" customHeight="1" x14ac:dyDescent="0.25">
      <c r="B46" s="435"/>
      <c r="C46" s="435"/>
      <c r="D46" s="435"/>
      <c r="E46" s="435"/>
      <c r="F46" s="436"/>
      <c r="G46" s="435"/>
      <c r="H46" s="435"/>
      <c r="I46" s="435"/>
      <c r="J46" s="435"/>
      <c r="K46" s="435"/>
      <c r="L46" s="435"/>
      <c r="M46" s="435"/>
      <c r="N46" s="435"/>
      <c r="O46" s="435"/>
      <c r="P46" s="435"/>
      <c r="Q46" s="435"/>
      <c r="R46" s="435"/>
      <c r="S46" s="437"/>
      <c r="T46" s="366"/>
      <c r="U46" s="439"/>
      <c r="V46" s="435">
        <v>4</v>
      </c>
      <c r="W46" s="440" t="s">
        <v>154</v>
      </c>
      <c r="X46" s="437"/>
      <c r="Y46" s="366"/>
    </row>
    <row r="47" spans="2:25" ht="12.75" customHeight="1" x14ac:dyDescent="0.25">
      <c r="P47" s="440"/>
      <c r="Q47" s="440"/>
      <c r="R47" s="440"/>
      <c r="S47" s="437"/>
      <c r="T47" s="366"/>
      <c r="U47" s="441"/>
      <c r="V47" s="435">
        <v>5</v>
      </c>
      <c r="W47" s="440" t="s">
        <v>154</v>
      </c>
      <c r="X47" s="437"/>
      <c r="Y47" s="366"/>
    </row>
    <row r="48" spans="2:25" ht="12.75" customHeight="1" x14ac:dyDescent="0.25">
      <c r="P48" s="440"/>
      <c r="Q48" s="440"/>
      <c r="R48" s="440"/>
      <c r="S48" s="437"/>
      <c r="T48" s="366"/>
      <c r="U48" s="441"/>
      <c r="V48" s="435">
        <v>6</v>
      </c>
      <c r="W48" s="440" t="s">
        <v>154</v>
      </c>
      <c r="X48" s="437"/>
      <c r="Y48" s="366"/>
    </row>
    <row r="49" spans="16:25" ht="12.75" customHeight="1" x14ac:dyDescent="0.25">
      <c r="P49" s="440"/>
      <c r="Q49" s="440"/>
      <c r="R49" s="440"/>
      <c r="S49" s="437"/>
      <c r="T49" s="366"/>
      <c r="U49" s="441"/>
      <c r="V49" s="435">
        <v>7</v>
      </c>
      <c r="W49" s="440" t="s">
        <v>154</v>
      </c>
      <c r="X49" s="437"/>
      <c r="Y49" s="366"/>
    </row>
    <row r="50" spans="16:25" ht="12.75" customHeight="1" x14ac:dyDescent="0.25">
      <c r="P50" s="440"/>
      <c r="Q50" s="440"/>
      <c r="R50" s="440"/>
      <c r="S50" s="437"/>
      <c r="T50" s="366"/>
      <c r="U50" s="441"/>
      <c r="V50" s="435">
        <v>8</v>
      </c>
      <c r="W50" s="440" t="s">
        <v>154</v>
      </c>
      <c r="X50" s="437"/>
      <c r="Y50" s="366"/>
    </row>
    <row r="51" spans="16:25" ht="12.75" customHeight="1" x14ac:dyDescent="0.25">
      <c r="P51" s="440"/>
      <c r="Q51" s="440"/>
      <c r="R51" s="440"/>
      <c r="S51" s="437"/>
      <c r="T51" s="366"/>
      <c r="U51" s="441"/>
      <c r="V51" s="435">
        <v>9</v>
      </c>
      <c r="W51" s="440" t="s">
        <v>154</v>
      </c>
      <c r="X51" s="437"/>
      <c r="Y51" s="366"/>
    </row>
    <row r="52" spans="16:25" ht="12.75" customHeight="1" x14ac:dyDescent="0.25">
      <c r="P52" s="440"/>
      <c r="Q52" s="440"/>
      <c r="R52" s="440"/>
      <c r="S52" s="437"/>
      <c r="T52" s="366"/>
      <c r="U52" s="441"/>
      <c r="V52" s="435">
        <v>10</v>
      </c>
      <c r="W52" s="440" t="s">
        <v>154</v>
      </c>
      <c r="X52" s="437"/>
      <c r="Y52" s="366"/>
    </row>
    <row r="53" spans="16:25" ht="12.75" customHeight="1" x14ac:dyDescent="0.25">
      <c r="P53" s="440"/>
      <c r="Q53" s="440"/>
      <c r="R53" s="440"/>
      <c r="S53" s="437"/>
      <c r="T53" s="366"/>
      <c r="U53" s="441"/>
      <c r="V53" s="435">
        <v>11</v>
      </c>
      <c r="W53" s="440" t="s">
        <v>154</v>
      </c>
      <c r="X53" s="437"/>
      <c r="Y53" s="366"/>
    </row>
    <row r="54" spans="16:25" ht="12.75" customHeight="1" x14ac:dyDescent="0.25">
      <c r="P54" s="440"/>
      <c r="Q54" s="440"/>
      <c r="R54" s="440"/>
      <c r="S54" s="437"/>
      <c r="T54" s="366"/>
      <c r="U54" s="441"/>
      <c r="V54" s="435">
        <v>12</v>
      </c>
      <c r="W54" s="440" t="s">
        <v>154</v>
      </c>
      <c r="X54" s="437"/>
      <c r="Y54" s="366"/>
    </row>
    <row r="55" spans="16:25" ht="12.75" customHeight="1" x14ac:dyDescent="0.25">
      <c r="P55" s="440"/>
      <c r="Q55" s="440"/>
      <c r="R55" s="440"/>
      <c r="S55" s="437"/>
      <c r="T55" s="366"/>
      <c r="U55" s="441"/>
      <c r="V55" s="435">
        <v>13</v>
      </c>
      <c r="W55" s="440" t="s">
        <v>154</v>
      </c>
      <c r="X55" s="437"/>
      <c r="Y55" s="366"/>
    </row>
    <row r="56" spans="16:25" ht="12.75" customHeight="1" x14ac:dyDescent="0.25">
      <c r="P56" s="440"/>
      <c r="Q56" s="440"/>
      <c r="R56" s="440"/>
      <c r="S56" s="437"/>
      <c r="T56" s="366"/>
      <c r="U56" s="441"/>
      <c r="V56" s="435">
        <v>14</v>
      </c>
      <c r="W56" s="440" t="s">
        <v>154</v>
      </c>
      <c r="X56" s="437"/>
      <c r="Y56" s="366"/>
    </row>
    <row r="57" spans="16:25" ht="12.75" customHeight="1" x14ac:dyDescent="0.25">
      <c r="P57" s="440"/>
      <c r="Q57" s="440"/>
      <c r="R57" s="440"/>
      <c r="S57" s="437"/>
      <c r="T57" s="366"/>
      <c r="U57" s="441"/>
      <c r="V57" s="435">
        <v>15</v>
      </c>
      <c r="W57" s="440" t="s">
        <v>154</v>
      </c>
      <c r="X57" s="437"/>
      <c r="Y57" s="366"/>
    </row>
    <row r="58" spans="16:25" ht="12.75" customHeight="1" x14ac:dyDescent="0.25">
      <c r="P58" s="440"/>
      <c r="Q58" s="440"/>
      <c r="R58" s="440"/>
      <c r="S58" s="437"/>
      <c r="T58" s="366"/>
      <c r="U58" s="441"/>
      <c r="V58" s="435">
        <v>16</v>
      </c>
      <c r="W58" s="440" t="s">
        <v>154</v>
      </c>
      <c r="X58" s="437"/>
      <c r="Y58" s="366"/>
    </row>
    <row r="59" spans="16:25" ht="12.75" customHeight="1" x14ac:dyDescent="0.25">
      <c r="P59" s="440"/>
      <c r="Q59" s="440"/>
      <c r="R59" s="440"/>
      <c r="S59" s="437"/>
      <c r="T59" s="366"/>
      <c r="U59" s="441"/>
      <c r="V59" s="435">
        <v>17</v>
      </c>
      <c r="W59" s="440" t="s">
        <v>154</v>
      </c>
      <c r="X59" s="437"/>
      <c r="Y59" s="366"/>
    </row>
    <row r="60" spans="16:25" ht="12.75" customHeight="1" x14ac:dyDescent="0.25">
      <c r="P60" s="440"/>
      <c r="Q60" s="440"/>
      <c r="R60" s="440"/>
      <c r="S60" s="437"/>
      <c r="T60" s="366"/>
      <c r="U60" s="441"/>
      <c r="V60" s="435">
        <v>18</v>
      </c>
      <c r="W60" s="440" t="s">
        <v>154</v>
      </c>
      <c r="X60" s="437"/>
      <c r="Y60" s="366"/>
    </row>
    <row r="61" spans="16:25" ht="12.75" customHeight="1" x14ac:dyDescent="0.25">
      <c r="P61" s="440"/>
      <c r="Q61" s="440"/>
      <c r="R61" s="440"/>
      <c r="S61" s="437"/>
      <c r="T61" s="366"/>
      <c r="U61" s="441"/>
      <c r="V61" s="435">
        <v>19</v>
      </c>
      <c r="W61" s="440" t="s">
        <v>154</v>
      </c>
      <c r="X61" s="437"/>
      <c r="Y61" s="366"/>
    </row>
    <row r="62" spans="16:25" ht="12.75" customHeight="1" x14ac:dyDescent="0.25">
      <c r="P62" s="440"/>
      <c r="Q62" s="440"/>
      <c r="R62" s="440"/>
      <c r="S62" s="437"/>
      <c r="T62" s="366"/>
      <c r="U62" s="441"/>
      <c r="V62" s="435">
        <v>20</v>
      </c>
      <c r="W62" s="440" t="s">
        <v>154</v>
      </c>
      <c r="X62" s="437"/>
      <c r="Y62" s="366"/>
    </row>
    <row r="63" spans="16:25" ht="12.75" customHeight="1" x14ac:dyDescent="0.25">
      <c r="P63" s="440"/>
      <c r="Q63" s="440"/>
      <c r="R63" s="440"/>
      <c r="S63" s="437"/>
      <c r="T63" s="366"/>
      <c r="U63" s="441"/>
      <c r="V63" s="435">
        <v>21</v>
      </c>
      <c r="W63" s="440" t="s">
        <v>154</v>
      </c>
      <c r="X63" s="437"/>
      <c r="Y63" s="366"/>
    </row>
    <row r="64" spans="16:25" ht="12.75" customHeight="1" x14ac:dyDescent="0.25">
      <c r="P64" s="440"/>
      <c r="Q64" s="440"/>
      <c r="R64" s="440"/>
      <c r="S64" s="437"/>
      <c r="T64" s="366"/>
      <c r="U64" s="441"/>
      <c r="V64" s="435">
        <v>22</v>
      </c>
      <c r="W64" s="440" t="s">
        <v>154</v>
      </c>
      <c r="X64" s="437"/>
      <c r="Y64" s="366"/>
    </row>
    <row r="65" spans="16:25" ht="12.75" customHeight="1" x14ac:dyDescent="0.25">
      <c r="P65" s="440"/>
      <c r="Q65" s="440"/>
      <c r="R65" s="440"/>
      <c r="S65" s="437"/>
      <c r="T65" s="366"/>
      <c r="U65" s="441"/>
      <c r="V65" s="435">
        <v>23</v>
      </c>
      <c r="W65" s="440" t="s">
        <v>154</v>
      </c>
      <c r="X65" s="437"/>
      <c r="Y65" s="366"/>
    </row>
    <row r="66" spans="16:25" ht="12.75" customHeight="1" x14ac:dyDescent="0.25">
      <c r="P66" s="440"/>
      <c r="Q66" s="440"/>
      <c r="R66" s="440"/>
      <c r="S66" s="437"/>
      <c r="T66" s="366"/>
      <c r="U66" s="441"/>
      <c r="V66" s="435">
        <v>24</v>
      </c>
      <c r="W66" s="440" t="s">
        <v>154</v>
      </c>
      <c r="X66" s="437"/>
    </row>
    <row r="67" spans="16:25" ht="12.75" customHeight="1" x14ac:dyDescent="0.25">
      <c r="V67" s="435">
        <v>25</v>
      </c>
      <c r="W67" s="440" t="s">
        <v>154</v>
      </c>
    </row>
    <row r="68" spans="16:25" ht="12.75" customHeight="1" x14ac:dyDescent="0.25">
      <c r="V68" s="435">
        <v>26</v>
      </c>
      <c r="W68" s="440" t="s">
        <v>154</v>
      </c>
    </row>
    <row r="69" spans="16:25" ht="12.75" customHeight="1" x14ac:dyDescent="0.25">
      <c r="V69" s="435">
        <v>27</v>
      </c>
      <c r="W69" s="440" t="s">
        <v>154</v>
      </c>
    </row>
    <row r="70" spans="16:25" ht="12.75" customHeight="1" x14ac:dyDescent="0.25">
      <c r="V70" s="435">
        <v>28</v>
      </c>
      <c r="W70" s="440" t="s">
        <v>154</v>
      </c>
    </row>
    <row r="71" spans="16:25" ht="12.75" customHeight="1" x14ac:dyDescent="0.25">
      <c r="V71" s="435">
        <v>29</v>
      </c>
      <c r="W71" s="440" t="s">
        <v>154</v>
      </c>
    </row>
    <row r="72" spans="16:25" ht="12.75" customHeight="1" x14ac:dyDescent="0.25">
      <c r="V72" s="435">
        <v>30</v>
      </c>
      <c r="W72" s="440" t="s">
        <v>154</v>
      </c>
    </row>
    <row r="73" spans="16:25" ht="12.75" customHeight="1" x14ac:dyDescent="0.25">
      <c r="V73" s="435">
        <v>31</v>
      </c>
      <c r="W73" s="440" t="s">
        <v>154</v>
      </c>
    </row>
    <row r="74" spans="16:25" ht="12.75" customHeight="1" x14ac:dyDescent="0.25">
      <c r="V74" s="435">
        <v>32</v>
      </c>
      <c r="W74" s="440" t="s">
        <v>154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70</v>
      </c>
      <c r="H7" s="26">
        <v>44833.643199085651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71</v>
      </c>
      <c r="C9" s="4"/>
      <c r="D9" s="5" t="s">
        <v>90</v>
      </c>
      <c r="E9" s="3" t="s">
        <v>72</v>
      </c>
      <c r="F9" s="5" t="s">
        <v>91</v>
      </c>
      <c r="G9" s="3" t="s">
        <v>73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74</v>
      </c>
      <c r="C11" s="7" t="s">
        <v>75</v>
      </c>
      <c r="D11" s="7" t="s">
        <v>76</v>
      </c>
      <c r="E11" s="7" t="s">
        <v>77</v>
      </c>
      <c r="F11" s="7" t="s">
        <v>78</v>
      </c>
      <c r="G11" s="7" t="s">
        <v>79</v>
      </c>
    </row>
    <row r="12" spans="2:10" ht="21" customHeight="1" x14ac:dyDescent="0.35">
      <c r="B12" s="8">
        <v>1</v>
      </c>
      <c r="C12" s="9">
        <v>2041</v>
      </c>
      <c r="D12" s="10" t="str">
        <f>IF(ISBLANK(C12),"",VLOOKUP(C12,Inscripcion!$A$1:$E$200,2,FALSE))</f>
        <v>Benjamin Paniagua Rojas</v>
      </c>
      <c r="E12" s="11" t="str">
        <f>IF(ISBLANK(C12),"",VLOOKUP(C12,Inscripcion!$A$1:$E$200,3,FALSE))</f>
        <v>Esparza</v>
      </c>
      <c r="F12" s="11">
        <f>IF(ISBLANK(C12),"",VLOOKUP(C12,Inscripcion!$A$1:$E$200,4,FALSE))</f>
        <v>1</v>
      </c>
      <c r="G12" s="11">
        <f>IF(ISBLANK(C12),"",VLOOKUP(C12,Inscripcion!$A$1:$E$200,5,FALSE))</f>
        <v>676</v>
      </c>
    </row>
    <row r="13" spans="2:10" ht="21" customHeight="1" x14ac:dyDescent="0.35">
      <c r="B13" s="8">
        <v>2</v>
      </c>
      <c r="C13" s="9">
        <v>3993</v>
      </c>
      <c r="D13" s="10" t="str">
        <f>IF(ISBLANK(C13),"",VLOOKUP(C13,Inscripcion!$A$1:$E$200,2,FALSE))</f>
        <v>Emmanuel Bagnall Gonzalez</v>
      </c>
      <c r="E13" s="11" t="str">
        <f>IF(ISBLANK(C13),"",VLOOKUP(C13,Inscripcion!$A$1:$E$200,3,FALSE))</f>
        <v>Escazú</v>
      </c>
      <c r="F13" s="11">
        <f>IF(ISBLANK(C13),"",VLOOKUP(C13,Inscripcion!$A$1:$E$200,4,FALSE))</f>
        <v>30</v>
      </c>
      <c r="G13" s="11">
        <f>IF(ISBLANK(C13),"",VLOOKUP(C13,Inscripcion!$A$1:$E$200,5,FALSE))</f>
        <v>492</v>
      </c>
    </row>
    <row r="14" spans="2:10" ht="21" customHeight="1" x14ac:dyDescent="0.35">
      <c r="B14" s="8">
        <v>3</v>
      </c>
      <c r="C14" s="9">
        <v>3288</v>
      </c>
      <c r="D14" s="10" t="str">
        <f>IF(ISBLANK(C14),"",VLOOKUP(C14,Inscripcion!$A$1:$E$200,2,FALSE))</f>
        <v>Jose Andres Murillo Chaves</v>
      </c>
      <c r="E14" s="11" t="str">
        <f>IF(ISBLANK(C14),"",VLOOKUP(C14,Inscripcion!$A$1:$E$200,3,FALSE))</f>
        <v>Perez Zeledon</v>
      </c>
      <c r="F14" s="11">
        <f>IF(ISBLANK(C14),"",VLOOKUP(C14,Inscripcion!$A$1:$E$200,4,FALSE))</f>
        <v>31</v>
      </c>
      <c r="G14" s="11">
        <f>IF(ISBLANK(C14),"",VLOOKUP(C14,Inscripcion!$A$1:$E$200,5,FALSE))</f>
        <v>491</v>
      </c>
    </row>
    <row r="15" spans="2:10" ht="21" customHeight="1" x14ac:dyDescent="0.25">
      <c r="F15" s="12" t="s">
        <v>80</v>
      </c>
      <c r="G15" s="12" t="s">
        <v>80</v>
      </c>
    </row>
    <row r="16" spans="2:10" ht="21" customHeight="1" x14ac:dyDescent="0.25"/>
    <row r="17" spans="2:10" ht="21" customHeight="1" x14ac:dyDescent="0.25">
      <c r="B17" s="13" t="s">
        <v>81</v>
      </c>
      <c r="C17" s="13"/>
      <c r="D17" s="13" t="s">
        <v>82</v>
      </c>
      <c r="E17" s="14" t="s">
        <v>83</v>
      </c>
      <c r="F17" s="13" t="s">
        <v>84</v>
      </c>
      <c r="G17" s="13" t="s">
        <v>85</v>
      </c>
      <c r="H17" s="15" t="s">
        <v>86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Benjamin Paniagua Rojas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Jose Andres Murillo Chaves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Benjamin Paniagua Rojas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Emmanuel Bagnall Gonzalez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Emmanuel Bagnall Gonzalez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Jose Andres Murillo Chaves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87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88</v>
      </c>
      <c r="E27" s="4"/>
      <c r="F27" s="4"/>
    </row>
    <row r="28" spans="2:10" ht="21" customHeight="1" x14ac:dyDescent="0.25">
      <c r="D28" s="25" t="s">
        <v>89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70</v>
      </c>
      <c r="H7" s="52">
        <v>44833.643199629631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71</v>
      </c>
      <c r="C9" s="30"/>
      <c r="D9" s="31" t="s">
        <v>90</v>
      </c>
      <c r="E9" s="29" t="s">
        <v>72</v>
      </c>
      <c r="F9" s="31" t="s">
        <v>92</v>
      </c>
      <c r="G9" s="29" t="s">
        <v>73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74</v>
      </c>
      <c r="C11" s="33" t="s">
        <v>75</v>
      </c>
      <c r="D11" s="33" t="s">
        <v>76</v>
      </c>
      <c r="E11" s="33" t="s">
        <v>77</v>
      </c>
      <c r="F11" s="33" t="s">
        <v>78</v>
      </c>
      <c r="G11" s="33" t="s">
        <v>79</v>
      </c>
    </row>
    <row r="12" spans="2:10" ht="21" customHeight="1" x14ac:dyDescent="0.35">
      <c r="B12" s="34">
        <v>1</v>
      </c>
      <c r="C12" s="35">
        <v>2897</v>
      </c>
      <c r="D12" s="36" t="str">
        <f>IF(ISBLANK(C12),"",VLOOKUP(C12,Inscripcion!$A$1:$E$200,2,FALSE))</f>
        <v>Alejandro Pereira Gutierrez</v>
      </c>
      <c r="E12" s="37" t="str">
        <f>IF(ISBLANK(C12),"",VLOOKUP(C12,Inscripcion!$A$1:$E$200,3,FALSE))</f>
        <v>Santo Domingo</v>
      </c>
      <c r="F12" s="37">
        <f>IF(ISBLANK(C12),"",VLOOKUP(C12,Inscripcion!$A$1:$E$200,4,FALSE))</f>
        <v>3</v>
      </c>
      <c r="G12" s="37">
        <f>IF(ISBLANK(C12),"",VLOOKUP(C12,Inscripcion!$A$1:$E$200,5,FALSE))</f>
        <v>619</v>
      </c>
    </row>
    <row r="13" spans="2:10" ht="21" customHeight="1" x14ac:dyDescent="0.35">
      <c r="B13" s="34">
        <v>2</v>
      </c>
      <c r="C13" s="35">
        <v>2676</v>
      </c>
      <c r="D13" s="36" t="str">
        <f>IF(ISBLANK(C13),"",VLOOKUP(C13,Inscripcion!$A$1:$E$200,2,FALSE))</f>
        <v>Aaron Mauricio Bolañoz Angulo</v>
      </c>
      <c r="E13" s="37" t="str">
        <f>IF(ISBLANK(C13),"",VLOOKUP(C13,Inscripcion!$A$1:$E$200,3,FALSE))</f>
        <v>Corredores</v>
      </c>
      <c r="F13" s="37">
        <f>IF(ISBLANK(C13),"",VLOOKUP(C13,Inscripcion!$A$1:$E$200,4,FALSE))</f>
        <v>29</v>
      </c>
      <c r="G13" s="37">
        <f>IF(ISBLANK(C13),"",VLOOKUP(C13,Inscripcion!$A$1:$E$200,5,FALSE))</f>
        <v>497</v>
      </c>
    </row>
    <row r="14" spans="2:10" ht="21" customHeight="1" x14ac:dyDescent="0.35">
      <c r="B14" s="34">
        <v>3</v>
      </c>
      <c r="C14" s="35">
        <v>3874</v>
      </c>
      <c r="D14" s="36" t="str">
        <f>IF(ISBLANK(C14),"",VLOOKUP(C14,Inscripcion!$A$1:$E$200,2,FALSE))</f>
        <v>William Fernandez Duarte</v>
      </c>
      <c r="E14" s="37" t="str">
        <f>IF(ISBLANK(C14),"",VLOOKUP(C14,Inscripcion!$A$1:$E$200,3,FALSE))</f>
        <v>Perez Zeledon</v>
      </c>
      <c r="F14" s="37">
        <f>IF(ISBLANK(C14),"",VLOOKUP(C14,Inscripcion!$A$1:$E$200,4,FALSE))</f>
        <v>32</v>
      </c>
      <c r="G14" s="37">
        <f>IF(ISBLANK(C14),"",VLOOKUP(C14,Inscripcion!$A$1:$E$200,5,FALSE))</f>
        <v>491</v>
      </c>
    </row>
    <row r="15" spans="2:10" ht="21" customHeight="1" x14ac:dyDescent="0.25">
      <c r="F15" s="38" t="s">
        <v>80</v>
      </c>
      <c r="G15" s="38" t="s">
        <v>80</v>
      </c>
    </row>
    <row r="16" spans="2:10" ht="21" customHeight="1" x14ac:dyDescent="0.25"/>
    <row r="17" spans="2:10" ht="21" customHeight="1" x14ac:dyDescent="0.25">
      <c r="B17" s="39" t="s">
        <v>81</v>
      </c>
      <c r="C17" s="39"/>
      <c r="D17" s="39" t="s">
        <v>82</v>
      </c>
      <c r="E17" s="40" t="s">
        <v>83</v>
      </c>
      <c r="F17" s="39" t="s">
        <v>84</v>
      </c>
      <c r="G17" s="39" t="s">
        <v>85</v>
      </c>
      <c r="H17" s="41" t="s">
        <v>86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Alejandro Pereira Gutierrez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William Fernandez Duarte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Alejandro Pereira Gutierrez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Aaron Mauricio Bolañoz Angulo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Aaron Mauricio Bolañoz Angulo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William Fernandez Duarte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87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88</v>
      </c>
      <c r="E27" s="30"/>
      <c r="F27" s="30"/>
    </row>
    <row r="28" spans="2:10" ht="21" customHeight="1" x14ac:dyDescent="0.25">
      <c r="D28" s="51" t="s">
        <v>89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70</v>
      </c>
      <c r="H7" s="78">
        <v>44833.643200162034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71</v>
      </c>
      <c r="C9" s="56"/>
      <c r="D9" s="57" t="s">
        <v>90</v>
      </c>
      <c r="E9" s="55" t="s">
        <v>72</v>
      </c>
      <c r="F9" s="57" t="s">
        <v>93</v>
      </c>
      <c r="G9" s="55" t="s">
        <v>73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74</v>
      </c>
      <c r="C11" s="59" t="s">
        <v>75</v>
      </c>
      <c r="D11" s="59" t="s">
        <v>76</v>
      </c>
      <c r="E11" s="59" t="s">
        <v>77</v>
      </c>
      <c r="F11" s="59" t="s">
        <v>78</v>
      </c>
      <c r="G11" s="59" t="s">
        <v>79</v>
      </c>
    </row>
    <row r="12" spans="2:10" ht="21" customHeight="1" x14ac:dyDescent="0.35">
      <c r="B12" s="60">
        <v>1</v>
      </c>
      <c r="C12" s="61">
        <v>2600</v>
      </c>
      <c r="D12" s="62" t="str">
        <f>IF(ISBLANK(C12),"",VLOOKUP(C12,Inscripcion!$A$1:$E$200,2,FALSE))</f>
        <v>Felipe Arturo Arriaga Lizano</v>
      </c>
      <c r="E12" s="63" t="str">
        <f>IF(ISBLANK(C12),"",VLOOKUP(C12,Inscripcion!$A$1:$E$200,3,FALSE))</f>
        <v>San José/UCR</v>
      </c>
      <c r="F12" s="63">
        <f>IF(ISBLANK(C12),"",VLOOKUP(C12,Inscripcion!$A$1:$E$200,4,FALSE))</f>
        <v>4</v>
      </c>
      <c r="G12" s="63">
        <f>IF(ISBLANK(C12),"",VLOOKUP(C12,Inscripcion!$A$1:$E$200,5,FALSE))</f>
        <v>600</v>
      </c>
    </row>
    <row r="13" spans="2:10" ht="21" customHeight="1" x14ac:dyDescent="0.35">
      <c r="B13" s="60">
        <v>2</v>
      </c>
      <c r="C13" s="61">
        <v>4075</v>
      </c>
      <c r="D13" s="62" t="str">
        <f>IF(ISBLANK(C13),"",VLOOKUP(C13,Inscripcion!$A$1:$E$200,2,FALSE))</f>
        <v>Wiljen Duarte Campos</v>
      </c>
      <c r="E13" s="63" t="str">
        <f>IF(ISBLANK(C13),"",VLOOKUP(C13,Inscripcion!$A$1:$E$200,3,FALSE))</f>
        <v>Club Griego de Tenis de Mesa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3161</v>
      </c>
      <c r="D14" s="62" t="str">
        <f>IF(ISBLANK(C14),"",VLOOKUP(C14,Inscripcion!$A$1:$E$200,2,FALSE))</f>
        <v>Jose Daniel Mora Fuentes</v>
      </c>
      <c r="E14" s="63" t="str">
        <f>IF(ISBLANK(C14),"",VLOOKUP(C14,Inscripcion!$A$1:$E$200,3,FALSE))</f>
        <v>Santa Ana</v>
      </c>
      <c r="F14" s="63">
        <f>IF(ISBLANK(C14),"",VLOOKUP(C14,Inscripcion!$A$1:$E$200,4,FALSE))</f>
        <v>33</v>
      </c>
      <c r="G14" s="63">
        <f>IF(ISBLANK(C14),"",VLOOKUP(C14,Inscripcion!$A$1:$E$200,5,FALSE))</f>
        <v>490</v>
      </c>
    </row>
    <row r="15" spans="2:10" ht="21" customHeight="1" x14ac:dyDescent="0.25">
      <c r="F15" s="64" t="s">
        <v>80</v>
      </c>
      <c r="G15" s="64" t="s">
        <v>80</v>
      </c>
    </row>
    <row r="16" spans="2:10" ht="21" customHeight="1" x14ac:dyDescent="0.25"/>
    <row r="17" spans="2:10" ht="21" customHeight="1" x14ac:dyDescent="0.25">
      <c r="B17" s="65" t="s">
        <v>81</v>
      </c>
      <c r="C17" s="65"/>
      <c r="D17" s="65" t="s">
        <v>82</v>
      </c>
      <c r="E17" s="66" t="s">
        <v>83</v>
      </c>
      <c r="F17" s="65" t="s">
        <v>84</v>
      </c>
      <c r="G17" s="65" t="s">
        <v>85</v>
      </c>
      <c r="H17" s="67" t="s">
        <v>86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Felipe Arturo Arriaga Lizano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Jose Daniel Mora Fuentes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Felipe Arturo Arriaga Lizano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Wiljen Duarte Campos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Wiljen Duarte Campos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Jose Daniel Mora Fuentes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87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88</v>
      </c>
      <c r="E27" s="56"/>
      <c r="F27" s="56"/>
    </row>
    <row r="28" spans="2:10" ht="21" customHeight="1" x14ac:dyDescent="0.25">
      <c r="D28" s="77" t="s">
        <v>89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70</v>
      </c>
      <c r="H7" s="104">
        <v>44833.643200706021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71</v>
      </c>
      <c r="C9" s="82"/>
      <c r="D9" s="83" t="s">
        <v>90</v>
      </c>
      <c r="E9" s="81" t="s">
        <v>72</v>
      </c>
      <c r="F9" s="83" t="s">
        <v>94</v>
      </c>
      <c r="G9" s="81" t="s">
        <v>73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74</v>
      </c>
      <c r="C11" s="85" t="s">
        <v>75</v>
      </c>
      <c r="D11" s="85" t="s">
        <v>76</v>
      </c>
      <c r="E11" s="85" t="s">
        <v>77</v>
      </c>
      <c r="F11" s="85" t="s">
        <v>78</v>
      </c>
      <c r="G11" s="85" t="s">
        <v>79</v>
      </c>
    </row>
    <row r="12" spans="2:10" ht="21" customHeight="1" x14ac:dyDescent="0.35">
      <c r="B12" s="86">
        <v>1</v>
      </c>
      <c r="C12" s="87">
        <v>2400</v>
      </c>
      <c r="D12" s="88" t="str">
        <f>IF(ISBLANK(C12),"",VLOOKUP(C12,Inscripcion!$A$1:$E$200,2,FALSE))</f>
        <v>Daniel Jacobo González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5</v>
      </c>
      <c r="G12" s="89">
        <f>IF(ISBLANK(C12),"",VLOOKUP(C12,Inscripcion!$A$1:$E$200,5,FALSE))</f>
        <v>588</v>
      </c>
    </row>
    <row r="13" spans="2:10" ht="21" customHeight="1" x14ac:dyDescent="0.35">
      <c r="B13" s="86">
        <v>2</v>
      </c>
      <c r="C13" s="87">
        <v>4074</v>
      </c>
      <c r="D13" s="88" t="str">
        <f>IF(ISBLANK(C13),"",VLOOKUP(C13,Inscripcion!$A$1:$E$200,2,FALSE))</f>
        <v>Anthony Delay Porras</v>
      </c>
      <c r="E13" s="89" t="str">
        <f>IF(ISBLANK(C13),"",VLOOKUP(C13,Inscripcion!$A$1:$E$200,3,FALSE))</f>
        <v>Club Griego de Tenis de Mesa</v>
      </c>
      <c r="F13" s="89" t="str">
        <f>IF(ISBLANK(C13),"",VLOOKUP(C13,Inscripcion!$A$1:$E$200,4,FALSE))</f>
        <v>NUEVO AFILIADO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3873</v>
      </c>
      <c r="D14" s="88" t="str">
        <f>IF(ISBLANK(C14),"",VLOOKUP(C14,Inscripcion!$A$1:$E$200,2,FALSE))</f>
        <v>Carlos David Badilla Villegas</v>
      </c>
      <c r="E14" s="89" t="str">
        <f>IF(ISBLANK(C14),"",VLOOKUP(C14,Inscripcion!$A$1:$E$200,3,FALSE))</f>
        <v>Perez Zeledon</v>
      </c>
      <c r="F14" s="89">
        <f>IF(ISBLANK(C14),"",VLOOKUP(C14,Inscripcion!$A$1:$E$200,4,FALSE))</f>
        <v>34</v>
      </c>
      <c r="G14" s="89">
        <f>IF(ISBLANK(C14),"",VLOOKUP(C14,Inscripcion!$A$1:$E$200,5,FALSE))</f>
        <v>486</v>
      </c>
    </row>
    <row r="15" spans="2:10" ht="21" customHeight="1" x14ac:dyDescent="0.25">
      <c r="F15" s="90" t="s">
        <v>80</v>
      </c>
      <c r="G15" s="90" t="s">
        <v>80</v>
      </c>
    </row>
    <row r="16" spans="2:10" ht="21" customHeight="1" x14ac:dyDescent="0.25"/>
    <row r="17" spans="2:10" ht="21" customHeight="1" x14ac:dyDescent="0.25">
      <c r="B17" s="91" t="s">
        <v>81</v>
      </c>
      <c r="C17" s="91"/>
      <c r="D17" s="91" t="s">
        <v>82</v>
      </c>
      <c r="E17" s="92" t="s">
        <v>83</v>
      </c>
      <c r="F17" s="91" t="s">
        <v>84</v>
      </c>
      <c r="G17" s="91" t="s">
        <v>85</v>
      </c>
      <c r="H17" s="93" t="s">
        <v>86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Daniel Jacobo González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Carlos David Badilla Villegas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Daniel Jacobo González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Anthony Delay Porras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Anthony Delay Porras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Carlos David Badilla Villegas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87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88</v>
      </c>
      <c r="E27" s="82"/>
      <c r="F27" s="82"/>
    </row>
    <row r="28" spans="2:10" ht="21" customHeight="1" x14ac:dyDescent="0.25">
      <c r="D28" s="103" t="s">
        <v>89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70</v>
      </c>
      <c r="H7" s="130">
        <v>44833.643201250001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71</v>
      </c>
      <c r="C9" s="108"/>
      <c r="D9" s="109" t="s">
        <v>90</v>
      </c>
      <c r="E9" s="107" t="s">
        <v>72</v>
      </c>
      <c r="F9" s="109" t="s">
        <v>95</v>
      </c>
      <c r="G9" s="107" t="s">
        <v>73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74</v>
      </c>
      <c r="C11" s="111" t="s">
        <v>75</v>
      </c>
      <c r="D11" s="111" t="s">
        <v>76</v>
      </c>
      <c r="E11" s="111" t="s">
        <v>77</v>
      </c>
      <c r="F11" s="111" t="s">
        <v>78</v>
      </c>
      <c r="G11" s="111" t="s">
        <v>79</v>
      </c>
    </row>
    <row r="12" spans="2:10" ht="21" customHeight="1" x14ac:dyDescent="0.35">
      <c r="B12" s="112">
        <v>1</v>
      </c>
      <c r="C12" s="113">
        <v>2793</v>
      </c>
      <c r="D12" s="114" t="str">
        <f>IF(ISBLANK(C12),"",VLOOKUP(C12,Inscripcion!$A$1:$E$200,2,FALSE))</f>
        <v>Jorben Jesus Garcia Diaz</v>
      </c>
      <c r="E12" s="115" t="str">
        <f>IF(ISBLANK(C12),"",VLOOKUP(C12,Inscripcion!$A$1:$E$200,3,FALSE))</f>
        <v>San Jose/UNED</v>
      </c>
      <c r="F12" s="115">
        <f>IF(ISBLANK(C12),"",VLOOKUP(C12,Inscripcion!$A$1:$E$200,4,FALSE))</f>
        <v>6</v>
      </c>
      <c r="G12" s="115">
        <f>IF(ISBLANK(C12),"",VLOOKUP(C12,Inscripcion!$A$1:$E$200,5,FALSE))</f>
        <v>580</v>
      </c>
    </row>
    <row r="13" spans="2:10" ht="21" customHeight="1" x14ac:dyDescent="0.35">
      <c r="B13" s="112">
        <v>2</v>
      </c>
      <c r="C13" s="113">
        <v>3892</v>
      </c>
      <c r="D13" s="114" t="str">
        <f>IF(ISBLANK(C13),"",VLOOKUP(C13,Inscripcion!$A$1:$E$200,2,FALSE))</f>
        <v>Joshua Andres Flores Ledezma</v>
      </c>
      <c r="E13" s="115" t="str">
        <f>IF(ISBLANK(C13),"",VLOOKUP(C13,Inscripcion!$A$1:$E$200,3,FALSE))</f>
        <v>Perez Zeledon</v>
      </c>
      <c r="F13" s="115">
        <f>IF(ISBLANK(C13),"",VLOOKUP(C13,Inscripcion!$A$1:$E$200,4,FALSE))</f>
        <v>28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2509</v>
      </c>
      <c r="D14" s="114" t="str">
        <f>IF(ISBLANK(C14),"",VLOOKUP(C14,Inscripcion!$A$1:$E$200,2,FALSE))</f>
        <v>David Ruiz Vargas</v>
      </c>
      <c r="E14" s="115" t="str">
        <f>IF(ISBLANK(C14),"",VLOOKUP(C14,Inscripcion!$A$1:$E$200,3,FALSE))</f>
        <v>Esparza</v>
      </c>
      <c r="F14" s="115">
        <f>IF(ISBLANK(C14),"",VLOOKUP(C14,Inscripcion!$A$1:$E$200,4,FALSE))</f>
        <v>36</v>
      </c>
      <c r="G14" s="115">
        <f>IF(ISBLANK(C14),"",VLOOKUP(C14,Inscripcion!$A$1:$E$200,5,FALSE))</f>
        <v>482</v>
      </c>
    </row>
    <row r="15" spans="2:10" ht="21" customHeight="1" x14ac:dyDescent="0.25">
      <c r="F15" s="116" t="s">
        <v>80</v>
      </c>
      <c r="G15" s="116" t="s">
        <v>80</v>
      </c>
    </row>
    <row r="16" spans="2:10" ht="21" customHeight="1" x14ac:dyDescent="0.25"/>
    <row r="17" spans="2:10" ht="21" customHeight="1" x14ac:dyDescent="0.25">
      <c r="B17" s="117" t="s">
        <v>81</v>
      </c>
      <c r="C17" s="117"/>
      <c r="D17" s="117" t="s">
        <v>82</v>
      </c>
      <c r="E17" s="118" t="s">
        <v>83</v>
      </c>
      <c r="F17" s="117" t="s">
        <v>84</v>
      </c>
      <c r="G17" s="117" t="s">
        <v>85</v>
      </c>
      <c r="H17" s="119" t="s">
        <v>86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Jorben Jesus Garcia Diaz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David Ruiz Vargas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Jorben Jesus Garcia Diaz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Joshua Andres Flores Ledezma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Joshua Andres Flores Ledezma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David Ruiz Vargas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87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88</v>
      </c>
      <c r="E27" s="108"/>
      <c r="F27" s="108"/>
    </row>
    <row r="28" spans="2:10" ht="21" customHeight="1" x14ac:dyDescent="0.25">
      <c r="D28" s="129" t="s">
        <v>89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70</v>
      </c>
      <c r="H7" s="156">
        <v>44833.643201793981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71</v>
      </c>
      <c r="C9" s="134"/>
      <c r="D9" s="135" t="s">
        <v>90</v>
      </c>
      <c r="E9" s="133" t="s">
        <v>72</v>
      </c>
      <c r="F9" s="135" t="s">
        <v>96</v>
      </c>
      <c r="G9" s="133" t="s">
        <v>73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74</v>
      </c>
      <c r="C11" s="137" t="s">
        <v>75</v>
      </c>
      <c r="D11" s="137" t="s">
        <v>76</v>
      </c>
      <c r="E11" s="137" t="s">
        <v>77</v>
      </c>
      <c r="F11" s="137" t="s">
        <v>78</v>
      </c>
      <c r="G11" s="137" t="s">
        <v>79</v>
      </c>
    </row>
    <row r="12" spans="2:10" ht="21" customHeight="1" x14ac:dyDescent="0.35">
      <c r="B12" s="138">
        <v>1</v>
      </c>
      <c r="C12" s="139">
        <v>2830</v>
      </c>
      <c r="D12" s="140" t="str">
        <f>IF(ISBLANK(C12),"",VLOOKUP(C12,Inscripcion!$A$1:$E$200,2,FALSE))</f>
        <v>Juan Vicente Araya Corrales</v>
      </c>
      <c r="E12" s="141" t="str">
        <f>IF(ISBLANK(C12),"",VLOOKUP(C12,Inscripcion!$A$1:$E$200,3,FALSE))</f>
        <v>Perez Zeledon</v>
      </c>
      <c r="F12" s="141">
        <f>IF(ISBLANK(C12),"",VLOOKUP(C12,Inscripcion!$A$1:$E$200,4,FALSE))</f>
        <v>7</v>
      </c>
      <c r="G12" s="141">
        <f>IF(ISBLANK(C12),"",VLOOKUP(C12,Inscripcion!$A$1:$E$200,5,FALSE))</f>
        <v>580</v>
      </c>
    </row>
    <row r="13" spans="2:10" ht="21" customHeight="1" x14ac:dyDescent="0.35">
      <c r="B13" s="138">
        <v>2</v>
      </c>
      <c r="C13" s="139">
        <v>3715</v>
      </c>
      <c r="D13" s="140" t="str">
        <f>IF(ISBLANK(C13),"",VLOOKUP(C13,Inscripcion!$A$1:$E$200,2,FALSE))</f>
        <v>Kendall Cerdas Moraga</v>
      </c>
      <c r="E13" s="141" t="str">
        <f>IF(ISBLANK(C13),"",VLOOKUP(C13,Inscripcion!$A$1:$E$200,3,FALSE))</f>
        <v>San José</v>
      </c>
      <c r="F13" s="141">
        <f>IF(ISBLANK(C13),"",VLOOKUP(C13,Inscripcion!$A$1:$E$200,4,FALSE))</f>
        <v>27</v>
      </c>
      <c r="G13" s="141">
        <f>IF(ISBLANK(C13),"",VLOOKUP(C13,Inscripcion!$A$1:$E$200,5,FALSE))</f>
        <v>501</v>
      </c>
    </row>
    <row r="14" spans="2:10" ht="21" customHeight="1" x14ac:dyDescent="0.35">
      <c r="B14" s="138">
        <v>3</v>
      </c>
      <c r="C14" s="139">
        <v>3480</v>
      </c>
      <c r="D14" s="140" t="str">
        <f>IF(ISBLANK(C14),"",VLOOKUP(C14,Inscripcion!$A$1:$E$200,2,FALSE))</f>
        <v>Efrain Vargas Hernandez</v>
      </c>
      <c r="E14" s="141" t="str">
        <f>IF(ISBLANK(C14),"",VLOOKUP(C14,Inscripcion!$A$1:$E$200,3,FALSE))</f>
        <v>Alajuela</v>
      </c>
      <c r="F14" s="141">
        <f>IF(ISBLANK(C14),"",VLOOKUP(C14,Inscripcion!$A$1:$E$200,4,FALSE))</f>
        <v>37</v>
      </c>
      <c r="G14" s="141">
        <f>IF(ISBLANK(C14),"",VLOOKUP(C14,Inscripcion!$A$1:$E$200,5,FALSE))</f>
        <v>482</v>
      </c>
    </row>
    <row r="15" spans="2:10" ht="21" customHeight="1" x14ac:dyDescent="0.25">
      <c r="F15" s="142" t="s">
        <v>80</v>
      </c>
      <c r="G15" s="142" t="s">
        <v>80</v>
      </c>
    </row>
    <row r="16" spans="2:10" ht="21" customHeight="1" x14ac:dyDescent="0.25"/>
    <row r="17" spans="2:10" ht="21" customHeight="1" x14ac:dyDescent="0.25">
      <c r="B17" s="143" t="s">
        <v>81</v>
      </c>
      <c r="C17" s="143"/>
      <c r="D17" s="143" t="s">
        <v>82</v>
      </c>
      <c r="E17" s="144" t="s">
        <v>83</v>
      </c>
      <c r="F17" s="143" t="s">
        <v>84</v>
      </c>
      <c r="G17" s="143" t="s">
        <v>85</v>
      </c>
      <c r="H17" s="145" t="s">
        <v>86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Juan Vicente Araya Corrales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Efrain Vargas Hernandez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Juan Vicente Araya Corrales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Kendall Cerdas Moraga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Kendall Cerdas Moraga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Efrain Vargas Hernandez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87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88</v>
      </c>
      <c r="E27" s="134"/>
      <c r="F27" s="134"/>
    </row>
    <row r="28" spans="2:10" ht="21" customHeight="1" x14ac:dyDescent="0.25">
      <c r="D28" s="155" t="s">
        <v>89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70</v>
      </c>
      <c r="H7" s="182">
        <v>44833.64320233796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71</v>
      </c>
      <c r="C9" s="160"/>
      <c r="D9" s="161" t="s">
        <v>90</v>
      </c>
      <c r="E9" s="159" t="s">
        <v>72</v>
      </c>
      <c r="F9" s="161" t="s">
        <v>97</v>
      </c>
      <c r="G9" s="159" t="s">
        <v>73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74</v>
      </c>
      <c r="C11" s="163" t="s">
        <v>75</v>
      </c>
      <c r="D11" s="163" t="s">
        <v>76</v>
      </c>
      <c r="E11" s="163" t="s">
        <v>77</v>
      </c>
      <c r="F11" s="163" t="s">
        <v>78</v>
      </c>
      <c r="G11" s="163" t="s">
        <v>79</v>
      </c>
    </row>
    <row r="12" spans="2:10" ht="21" customHeight="1" x14ac:dyDescent="0.35">
      <c r="B12" s="164">
        <v>1</v>
      </c>
      <c r="C12" s="165">
        <v>1726</v>
      </c>
      <c r="D12" s="166" t="str">
        <f>IF(ISBLANK(C12),"",VLOOKUP(C12,Inscripcion!$A$1:$E$200,2,FALSE))</f>
        <v>Juan José Trejos Jara</v>
      </c>
      <c r="E12" s="167" t="str">
        <f>IF(ISBLANK(C12),"",VLOOKUP(C12,Inscripcion!$A$1:$E$200,3,FALSE))</f>
        <v>Esparza</v>
      </c>
      <c r="F12" s="167">
        <f>IF(ISBLANK(C12),"",VLOOKUP(C12,Inscripcion!$A$1:$E$200,4,FALSE))</f>
        <v>8</v>
      </c>
      <c r="G12" s="167">
        <f>IF(ISBLANK(C12),"",VLOOKUP(C12,Inscripcion!$A$1:$E$200,5,FALSE))</f>
        <v>577</v>
      </c>
    </row>
    <row r="13" spans="2:10" ht="21" customHeight="1" x14ac:dyDescent="0.35">
      <c r="B13" s="164">
        <v>2</v>
      </c>
      <c r="C13" s="165">
        <v>3664</v>
      </c>
      <c r="D13" s="166" t="str">
        <f>IF(ISBLANK(C13),"",VLOOKUP(C13,Inscripcion!$A$1:$E$200,2,FALSE))</f>
        <v>Luis Felipe Roman Ching</v>
      </c>
      <c r="E13" s="167" t="str">
        <f>IF(ISBLANK(C13),"",VLOOKUP(C13,Inscripcion!$A$1:$E$200,3,FALSE))</f>
        <v>Escazu</v>
      </c>
      <c r="F13" s="167">
        <f>IF(ISBLANK(C13),"",VLOOKUP(C13,Inscripcion!$A$1:$E$200,4,FALSE))</f>
        <v>26</v>
      </c>
      <c r="G13" s="167">
        <f>IF(ISBLANK(C13),"",VLOOKUP(C13,Inscripcion!$A$1:$E$200,5,FALSE))</f>
        <v>501</v>
      </c>
    </row>
    <row r="14" spans="2:10" ht="21" customHeight="1" x14ac:dyDescent="0.35">
      <c r="B14" s="164">
        <v>3</v>
      </c>
      <c r="C14" s="165">
        <v>2884</v>
      </c>
      <c r="D14" s="166" t="str">
        <f>IF(ISBLANK(C14),"",VLOOKUP(C14,Inscripcion!$A$1:$E$200,2,FALSE))</f>
        <v>Steven Alexander Moraga Lacayo</v>
      </c>
      <c r="E14" s="167" t="str">
        <f>IF(ISBLANK(C14),"",VLOOKUP(C14,Inscripcion!$A$1:$E$200,3,FALSE))</f>
        <v>Alajuela</v>
      </c>
      <c r="F14" s="167">
        <f>IF(ISBLANK(C14),"",VLOOKUP(C14,Inscripcion!$A$1:$E$200,4,FALSE))</f>
        <v>40</v>
      </c>
      <c r="G14" s="167">
        <f>IF(ISBLANK(C14),"",VLOOKUP(C14,Inscripcion!$A$1:$E$200,5,FALSE))</f>
        <v>481</v>
      </c>
    </row>
    <row r="15" spans="2:10" ht="21" customHeight="1" x14ac:dyDescent="0.25">
      <c r="F15" s="168" t="s">
        <v>80</v>
      </c>
      <c r="G15" s="168" t="s">
        <v>80</v>
      </c>
    </row>
    <row r="16" spans="2:10" ht="21" customHeight="1" x14ac:dyDescent="0.25"/>
    <row r="17" spans="2:10" ht="21" customHeight="1" x14ac:dyDescent="0.25">
      <c r="B17" s="169" t="s">
        <v>81</v>
      </c>
      <c r="C17" s="169"/>
      <c r="D17" s="169" t="s">
        <v>82</v>
      </c>
      <c r="E17" s="170" t="s">
        <v>83</v>
      </c>
      <c r="F17" s="169" t="s">
        <v>84</v>
      </c>
      <c r="G17" s="169" t="s">
        <v>85</v>
      </c>
      <c r="H17" s="171" t="s">
        <v>86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Juan José Trejos Jara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Steven Alexander Moraga Lacayo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Juan José Trejos Jara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Luis Felipe Roman Ching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Luis Felipe Roman Ching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Steven Alexander Moraga Lacayo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87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88</v>
      </c>
      <c r="E27" s="160"/>
      <c r="F27" s="160"/>
    </row>
    <row r="28" spans="2:10" ht="21" customHeight="1" x14ac:dyDescent="0.25">
      <c r="D28" s="181" t="s">
        <v>89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29.7109375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70</v>
      </c>
      <c r="H7" s="208">
        <v>44833.643202870371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71</v>
      </c>
      <c r="C9" s="186"/>
      <c r="D9" s="187" t="s">
        <v>90</v>
      </c>
      <c r="E9" s="185" t="s">
        <v>72</v>
      </c>
      <c r="F9" s="187" t="s">
        <v>98</v>
      </c>
      <c r="G9" s="185" t="s">
        <v>73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74</v>
      </c>
      <c r="C11" s="189" t="s">
        <v>75</v>
      </c>
      <c r="D11" s="189" t="s">
        <v>76</v>
      </c>
      <c r="E11" s="189" t="s">
        <v>77</v>
      </c>
      <c r="F11" s="189" t="s">
        <v>78</v>
      </c>
      <c r="G11" s="189" t="s">
        <v>79</v>
      </c>
    </row>
    <row r="12" spans="2:10" ht="21" customHeight="1" x14ac:dyDescent="0.35">
      <c r="B12" s="190">
        <v>1</v>
      </c>
      <c r="C12" s="191">
        <v>1474</v>
      </c>
      <c r="D12" s="192" t="str">
        <f>IF(ISBLANK(C12),"",VLOOKUP(C12,Inscripcion!$A$1:$E$200,2,FALSE))</f>
        <v>Johnny Francisco Vasquez Sanchez</v>
      </c>
      <c r="E12" s="193" t="str">
        <f>IF(ISBLANK(C12),"",VLOOKUP(C12,Inscripcion!$A$1:$E$200,3,FALSE))</f>
        <v>Alajuela</v>
      </c>
      <c r="F12" s="193">
        <f>IF(ISBLANK(C12),"",VLOOKUP(C12,Inscripcion!$A$1:$E$200,4,FALSE))</f>
        <v>9</v>
      </c>
      <c r="G12" s="193">
        <f>IF(ISBLANK(C12),"",VLOOKUP(C12,Inscripcion!$A$1:$E$200,5,FALSE))</f>
        <v>574</v>
      </c>
    </row>
    <row r="13" spans="2:10" ht="21" customHeight="1" x14ac:dyDescent="0.35">
      <c r="B13" s="190">
        <v>2</v>
      </c>
      <c r="C13" s="191">
        <v>3164</v>
      </c>
      <c r="D13" s="192" t="str">
        <f>IF(ISBLANK(C13),"",VLOOKUP(C13,Inscripcion!$A$1:$E$200,2,FALSE))</f>
        <v>Jose Alberto Velasquez Marin</v>
      </c>
      <c r="E13" s="193" t="str">
        <f>IF(ISBLANK(C13),"",VLOOKUP(C13,Inscripcion!$A$1:$E$200,3,FALSE))</f>
        <v>Montes de Oca</v>
      </c>
      <c r="F13" s="193">
        <f>IF(ISBLANK(C13),"",VLOOKUP(C13,Inscripcion!$A$1:$E$200,4,FALSE))</f>
        <v>24</v>
      </c>
      <c r="G13" s="193">
        <f>IF(ISBLANK(C13),"",VLOOKUP(C13,Inscripcion!$A$1:$E$200,5,FALSE))</f>
        <v>507</v>
      </c>
    </row>
    <row r="14" spans="2:10" ht="21" customHeight="1" x14ac:dyDescent="0.35">
      <c r="B14" s="190">
        <v>3</v>
      </c>
      <c r="C14" s="191">
        <v>2888</v>
      </c>
      <c r="D14" s="192" t="str">
        <f>IF(ISBLANK(C14),"",VLOOKUP(C14,Inscripcion!$A$1:$E$200,2,FALSE))</f>
        <v>Franty Campos Vargas</v>
      </c>
      <c r="E14" s="193" t="str">
        <f>IF(ISBLANK(C14),"",VLOOKUP(C14,Inscripcion!$A$1:$E$200,3,FALSE))</f>
        <v>SAN JOSE/UNED</v>
      </c>
      <c r="F14" s="193">
        <f>IF(ISBLANK(C14),"",VLOOKUP(C14,Inscripcion!$A$1:$E$200,4,FALSE))</f>
        <v>42</v>
      </c>
      <c r="G14" s="193">
        <f>IF(ISBLANK(C14),"",VLOOKUP(C14,Inscripcion!$A$1:$E$200,5,FALSE))</f>
        <v>476</v>
      </c>
    </row>
    <row r="15" spans="2:10" ht="21" customHeight="1" x14ac:dyDescent="0.25">
      <c r="F15" s="194" t="s">
        <v>80</v>
      </c>
      <c r="G15" s="194" t="s">
        <v>80</v>
      </c>
    </row>
    <row r="16" spans="2:10" ht="21" customHeight="1" x14ac:dyDescent="0.25"/>
    <row r="17" spans="2:10" ht="21" customHeight="1" x14ac:dyDescent="0.25">
      <c r="B17" s="195" t="s">
        <v>81</v>
      </c>
      <c r="C17" s="195"/>
      <c r="D17" s="195" t="s">
        <v>82</v>
      </c>
      <c r="E17" s="196" t="s">
        <v>83</v>
      </c>
      <c r="F17" s="195" t="s">
        <v>84</v>
      </c>
      <c r="G17" s="195" t="s">
        <v>85</v>
      </c>
      <c r="H17" s="197" t="s">
        <v>86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Johnny Francisco Vasquez Sanchez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Franty Campos Vargas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Johnny Francisco Vasquez Sanchez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Jose Alberto Velasquez Marin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Jose Alberto Velasquez Marin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Franty Campos Vargas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87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88</v>
      </c>
      <c r="E27" s="186"/>
      <c r="F27" s="186"/>
    </row>
    <row r="28" spans="2:10" ht="21" customHeight="1" x14ac:dyDescent="0.25">
      <c r="D28" s="207" t="s">
        <v>89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2022-09-29T21:26:11Z</dcterms:created>
  <dcterms:modified xsi:type="dcterms:W3CDTF">2022-09-30T22:55:00Z</dcterms:modified>
</cp:coreProperties>
</file>