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 RANK MENOR MASC 2023\"/>
    </mc:Choice>
  </mc:AlternateContent>
  <bookViews>
    <workbookView xWindow="-120" yWindow="-120" windowWidth="20730" windowHeight="11040" firstSheet="6" activeTab="12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." sheetId="14" r:id="rId10"/>
    <sheet name="Grupo 10 (J)" sheetId="11" r:id="rId11"/>
    <sheet name="Rifa" sheetId="12" r:id="rId12"/>
    <sheet name="Llave" sheetId="13" r:id="rId13"/>
  </sheets>
  <definedNames>
    <definedName name="_xlnm._FilterDatabase" localSheetId="0" hidden="1">Inscripcion!$A$3:$G$3</definedName>
  </definedNames>
  <calcPr calcId="152511"/>
</workbook>
</file>

<file path=xl/calcChain.xml><?xml version="1.0" encoding="utf-8"?>
<calcChain xmlns="http://schemas.openxmlformats.org/spreadsheetml/2006/main">
  <c r="G15" i="14" l="1"/>
  <c r="F15" i="14"/>
  <c r="E15" i="14"/>
  <c r="D15" i="14"/>
  <c r="D20" i="14" s="1"/>
  <c r="D25" i="14" s="1"/>
  <c r="G14" i="14"/>
  <c r="F14" i="14"/>
  <c r="E14" i="14"/>
  <c r="D14" i="14"/>
  <c r="D19" i="14" s="1"/>
  <c r="D24" i="14" s="1"/>
  <c r="D29" i="14" s="1"/>
  <c r="G13" i="14"/>
  <c r="F13" i="14"/>
  <c r="E13" i="14"/>
  <c r="D13" i="14"/>
  <c r="D21" i="14" s="1"/>
  <c r="G12" i="14"/>
  <c r="F12" i="14"/>
  <c r="E12" i="14"/>
  <c r="D12" i="14"/>
  <c r="D26" i="14" s="1"/>
  <c r="W41" i="13"/>
  <c r="V41" i="13"/>
  <c r="U41" i="13"/>
  <c r="T41" i="13"/>
  <c r="W40" i="13"/>
  <c r="V40" i="13"/>
  <c r="U40" i="13"/>
  <c r="T40" i="13"/>
  <c r="W39" i="13"/>
  <c r="V39" i="13"/>
  <c r="U39" i="13"/>
  <c r="T39" i="13"/>
  <c r="W38" i="13"/>
  <c r="V38" i="13"/>
  <c r="U38" i="13"/>
  <c r="T38" i="13"/>
  <c r="W37" i="13"/>
  <c r="V37" i="13"/>
  <c r="U37" i="13"/>
  <c r="T37" i="13"/>
  <c r="W36" i="13"/>
  <c r="V36" i="13"/>
  <c r="U36" i="13"/>
  <c r="T36" i="13"/>
  <c r="W35" i="13"/>
  <c r="U35" i="13"/>
  <c r="T35" i="13"/>
  <c r="W34" i="13"/>
  <c r="U34" i="13"/>
  <c r="T34" i="13"/>
  <c r="W33" i="13"/>
  <c r="V33" i="13"/>
  <c r="U33" i="13"/>
  <c r="T33" i="13"/>
  <c r="W32" i="13"/>
  <c r="V32" i="13"/>
  <c r="U32" i="13"/>
  <c r="T32" i="13"/>
  <c r="W31" i="13"/>
  <c r="U31" i="13"/>
  <c r="T31" i="13"/>
  <c r="W30" i="13"/>
  <c r="U30" i="13"/>
  <c r="T30" i="13"/>
  <c r="W29" i="13"/>
  <c r="V29" i="13"/>
  <c r="U29" i="13"/>
  <c r="T29" i="13"/>
  <c r="W28" i="13"/>
  <c r="V28" i="13"/>
  <c r="U28" i="13"/>
  <c r="T28" i="13"/>
  <c r="W27" i="13"/>
  <c r="V27" i="13"/>
  <c r="U27" i="13"/>
  <c r="T27" i="13"/>
  <c r="W26" i="13"/>
  <c r="V26" i="13"/>
  <c r="U26" i="13"/>
  <c r="T26" i="13"/>
  <c r="X23" i="13"/>
  <c r="X41" i="13" s="1"/>
  <c r="W23" i="13"/>
  <c r="V23" i="13"/>
  <c r="U23" i="13"/>
  <c r="T23" i="13"/>
  <c r="D23" i="13"/>
  <c r="F23" i="13" s="1"/>
  <c r="X22" i="13"/>
  <c r="X40" i="13" s="1"/>
  <c r="W22" i="13"/>
  <c r="V22" i="13"/>
  <c r="U22" i="13"/>
  <c r="T22" i="13"/>
  <c r="D22" i="13"/>
  <c r="F22" i="13" s="1"/>
  <c r="X21" i="13"/>
  <c r="X39" i="13" s="1"/>
  <c r="W21" i="13"/>
  <c r="V21" i="13"/>
  <c r="U21" i="13"/>
  <c r="T21" i="13"/>
  <c r="D21" i="13"/>
  <c r="F21" i="13" s="1"/>
  <c r="X20" i="13"/>
  <c r="X38" i="13" s="1"/>
  <c r="W20" i="13"/>
  <c r="V20" i="13"/>
  <c r="U20" i="13"/>
  <c r="T20" i="13"/>
  <c r="D20" i="13"/>
  <c r="F20" i="13" s="1"/>
  <c r="X19" i="13"/>
  <c r="X37" i="13" s="1"/>
  <c r="W19" i="13"/>
  <c r="V19" i="13"/>
  <c r="U19" i="13"/>
  <c r="T19" i="13"/>
  <c r="D19" i="13"/>
  <c r="F19" i="13" s="1"/>
  <c r="X18" i="13"/>
  <c r="X36" i="13" s="1"/>
  <c r="W18" i="13"/>
  <c r="V18" i="13"/>
  <c r="U18" i="13"/>
  <c r="T18" i="13"/>
  <c r="D18" i="13"/>
  <c r="F18" i="13" s="1"/>
  <c r="X17" i="13"/>
  <c r="X35" i="13" s="1"/>
  <c r="W17" i="13"/>
  <c r="V17" i="13"/>
  <c r="U17" i="13"/>
  <c r="T17" i="13"/>
  <c r="D17" i="13"/>
  <c r="F17" i="13" s="1"/>
  <c r="X16" i="13"/>
  <c r="X34" i="13" s="1"/>
  <c r="W16" i="13"/>
  <c r="V16" i="13"/>
  <c r="U16" i="13"/>
  <c r="T16" i="13"/>
  <c r="X15" i="13"/>
  <c r="X33" i="13" s="1"/>
  <c r="W15" i="13"/>
  <c r="V15" i="13"/>
  <c r="U15" i="13"/>
  <c r="T15" i="13"/>
  <c r="X14" i="13"/>
  <c r="X32" i="13" s="1"/>
  <c r="W14" i="13"/>
  <c r="D16" i="13" s="1"/>
  <c r="F16" i="13" s="1"/>
  <c r="V14" i="13"/>
  <c r="U14" i="13"/>
  <c r="T14" i="13"/>
  <c r="D14" i="13"/>
  <c r="F14" i="13" s="1"/>
  <c r="X13" i="13"/>
  <c r="X31" i="13" s="1"/>
  <c r="W13" i="13"/>
  <c r="D15" i="13" s="1"/>
  <c r="F15" i="13" s="1"/>
  <c r="V13" i="13"/>
  <c r="U13" i="13"/>
  <c r="T13" i="13"/>
  <c r="D13" i="13"/>
  <c r="F13" i="13" s="1"/>
  <c r="W12" i="13"/>
  <c r="V12" i="13"/>
  <c r="X12" i="13" s="1"/>
  <c r="X30" i="13" s="1"/>
  <c r="U12" i="13"/>
  <c r="T12" i="13"/>
  <c r="D12" i="13"/>
  <c r="F12" i="13" s="1"/>
  <c r="W11" i="13"/>
  <c r="V11" i="13"/>
  <c r="X11" i="13" s="1"/>
  <c r="X29" i="13" s="1"/>
  <c r="U11" i="13"/>
  <c r="T11" i="13"/>
  <c r="D11" i="13"/>
  <c r="F11" i="13" s="1"/>
  <c r="W10" i="13"/>
  <c r="D24" i="13" s="1"/>
  <c r="F24" i="13" s="1"/>
  <c r="V10" i="13"/>
  <c r="X10" i="13" s="1"/>
  <c r="X28" i="13" s="1"/>
  <c r="U10" i="13"/>
  <c r="T10" i="13"/>
  <c r="D10" i="13"/>
  <c r="F10" i="13" s="1"/>
  <c r="W9" i="13"/>
  <c r="V9" i="13"/>
  <c r="X9" i="13" s="1"/>
  <c r="X27" i="13" s="1"/>
  <c r="U9" i="13"/>
  <c r="T9" i="13"/>
  <c r="D9" i="13"/>
  <c r="F9" i="13" s="1"/>
  <c r="W8" i="13"/>
  <c r="D8" i="13" s="1"/>
  <c r="F8" i="13" s="1"/>
  <c r="V8" i="13"/>
  <c r="D25" i="13" s="1"/>
  <c r="U8" i="13"/>
  <c r="T8" i="13"/>
  <c r="G15" i="11"/>
  <c r="F15" i="11"/>
  <c r="E15" i="11"/>
  <c r="D15" i="11"/>
  <c r="D20" i="11" s="1"/>
  <c r="D25" i="11" s="1"/>
  <c r="G14" i="11"/>
  <c r="F14" i="11"/>
  <c r="E14" i="11"/>
  <c r="D14" i="11"/>
  <c r="D19" i="11" s="1"/>
  <c r="D24" i="11" s="1"/>
  <c r="D29" i="11" s="1"/>
  <c r="G13" i="11"/>
  <c r="F13" i="11"/>
  <c r="E13" i="11"/>
  <c r="D13" i="11"/>
  <c r="D21" i="11" s="1"/>
  <c r="G12" i="11"/>
  <c r="F12" i="11"/>
  <c r="E12" i="11"/>
  <c r="D12" i="11"/>
  <c r="D26" i="11" s="1"/>
  <c r="G14" i="9"/>
  <c r="F14" i="9"/>
  <c r="E14" i="9"/>
  <c r="D14" i="9"/>
  <c r="D23" i="9" s="1"/>
  <c r="G13" i="9"/>
  <c r="F13" i="9"/>
  <c r="E13" i="9"/>
  <c r="D13" i="9"/>
  <c r="D21" i="9" s="1"/>
  <c r="G12" i="9"/>
  <c r="F12" i="9"/>
  <c r="E12" i="9"/>
  <c r="D12" i="9"/>
  <c r="D18" i="9" s="1"/>
  <c r="G14" i="8"/>
  <c r="F14" i="8"/>
  <c r="E14" i="8"/>
  <c r="D14" i="8"/>
  <c r="D23" i="8" s="1"/>
  <c r="G13" i="8"/>
  <c r="F13" i="8"/>
  <c r="E13" i="8"/>
  <c r="D13" i="8"/>
  <c r="D22" i="8" s="1"/>
  <c r="G12" i="8"/>
  <c r="F12" i="8"/>
  <c r="E12" i="8"/>
  <c r="D12" i="8"/>
  <c r="D18" i="8" s="1"/>
  <c r="G14" i="7"/>
  <c r="F14" i="7"/>
  <c r="E14" i="7"/>
  <c r="D14" i="7"/>
  <c r="D23" i="7" s="1"/>
  <c r="G13" i="7"/>
  <c r="F13" i="7"/>
  <c r="E13" i="7"/>
  <c r="D13" i="7"/>
  <c r="D21" i="7" s="1"/>
  <c r="G12" i="7"/>
  <c r="F12" i="7"/>
  <c r="E12" i="7"/>
  <c r="D12" i="7"/>
  <c r="D20" i="7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18" i="6" s="1"/>
  <c r="G14" i="5"/>
  <c r="F14" i="5"/>
  <c r="E14" i="5"/>
  <c r="D14" i="5"/>
  <c r="D23" i="5" s="1"/>
  <c r="G13" i="5"/>
  <c r="F13" i="5"/>
  <c r="E13" i="5"/>
  <c r="D13" i="5"/>
  <c r="D21" i="5" s="1"/>
  <c r="G12" i="5"/>
  <c r="F12" i="5"/>
  <c r="E12" i="5"/>
  <c r="D12" i="5"/>
  <c r="D20" i="5" s="1"/>
  <c r="G14" i="4"/>
  <c r="F14" i="4"/>
  <c r="E14" i="4"/>
  <c r="D14" i="4"/>
  <c r="D23" i="4" s="1"/>
  <c r="G13" i="4"/>
  <c r="F13" i="4"/>
  <c r="E13" i="4"/>
  <c r="D13" i="4"/>
  <c r="D22" i="4" s="1"/>
  <c r="G12" i="4"/>
  <c r="F12" i="4"/>
  <c r="E12" i="4"/>
  <c r="D12" i="4"/>
  <c r="D18" i="4" s="1"/>
  <c r="G14" i="3"/>
  <c r="F14" i="3"/>
  <c r="E14" i="3"/>
  <c r="D14" i="3"/>
  <c r="D23" i="3" s="1"/>
  <c r="G13" i="3"/>
  <c r="F13" i="3"/>
  <c r="E13" i="3"/>
  <c r="D13" i="3"/>
  <c r="D21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18" i="2" s="1"/>
  <c r="D22" i="14" l="1"/>
  <c r="D18" i="14"/>
  <c r="D27" i="14"/>
  <c r="D28" i="14"/>
  <c r="D23" i="14"/>
  <c r="D20" i="4"/>
  <c r="D20" i="6"/>
  <c r="D19" i="2"/>
  <c r="D19" i="4"/>
  <c r="D20" i="2"/>
  <c r="D20" i="8"/>
  <c r="D21" i="2"/>
  <c r="D21" i="4"/>
  <c r="D21" i="6"/>
  <c r="D21" i="8"/>
  <c r="D19" i="6"/>
  <c r="D19" i="8"/>
  <c r="E25" i="13"/>
  <c r="F25" i="13"/>
  <c r="D18" i="3"/>
  <c r="D22" i="5"/>
  <c r="D18" i="7"/>
  <c r="D22" i="9"/>
  <c r="D19" i="5"/>
  <c r="D19" i="9"/>
  <c r="D23" i="11"/>
  <c r="D27" i="11"/>
  <c r="E8" i="13"/>
  <c r="E9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D18" i="5"/>
  <c r="D18" i="11"/>
  <c r="D22" i="11"/>
  <c r="D19" i="3"/>
  <c r="D19" i="7"/>
  <c r="E10" i="13"/>
  <c r="D20" i="9"/>
  <c r="D28" i="11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22" i="3"/>
  <c r="D22" i="7"/>
  <c r="X8" i="13"/>
  <c r="X26" i="13" s="1"/>
  <c r="E39" i="13" l="1"/>
  <c r="F39" i="13"/>
  <c r="E31" i="13"/>
  <c r="F31" i="13"/>
  <c r="E38" i="13"/>
  <c r="F38" i="13"/>
  <c r="E26" i="13"/>
  <c r="F26" i="13"/>
  <c r="E35" i="13"/>
  <c r="F35" i="13"/>
  <c r="E30" i="13"/>
  <c r="F30" i="13"/>
  <c r="E37" i="13"/>
  <c r="F37" i="13"/>
  <c r="E33" i="13"/>
  <c r="F33" i="13"/>
  <c r="E29" i="13"/>
  <c r="F29" i="13"/>
  <c r="E27" i="13"/>
  <c r="F27" i="13"/>
  <c r="E34" i="13"/>
  <c r="F34" i="13"/>
  <c r="E36" i="13"/>
  <c r="F36" i="13"/>
  <c r="E32" i="13"/>
  <c r="F32" i="13"/>
  <c r="E28" i="13"/>
  <c r="F28" i="13"/>
</calcChain>
</file>

<file path=xl/sharedStrings.xml><?xml version="1.0" encoding="utf-8"?>
<sst xmlns="http://schemas.openxmlformats.org/spreadsheetml/2006/main" count="466" uniqueCount="136">
  <si>
    <t>2do Ranking Liga Menor Masculino 2022</t>
  </si>
  <si>
    <t>REPORTE DE INSCRIPCION PARA SUB13</t>
  </si>
  <si>
    <t>CARNE</t>
  </si>
  <si>
    <t>NOMBRE</t>
  </si>
  <si>
    <t>CLUB</t>
  </si>
  <si>
    <t>RANKING</t>
  </si>
  <si>
    <t>PUNTOS</t>
  </si>
  <si>
    <t>Oswaldo Ignacio Silva Novoa</t>
  </si>
  <si>
    <t>Santa Ana</t>
  </si>
  <si>
    <t>Alejandro Chaves Gallo</t>
  </si>
  <si>
    <t>Corredores</t>
  </si>
  <si>
    <t>Moises Dani Campos Cruz</t>
  </si>
  <si>
    <t>Alajuela</t>
  </si>
  <si>
    <t>Reinel Antonio Vanegas Lacayo</t>
  </si>
  <si>
    <t>Nicolas Ovares Castro</t>
  </si>
  <si>
    <t>Nicolas Espinoza Alfaro</t>
  </si>
  <si>
    <t>San Carlos</t>
  </si>
  <si>
    <t>Yohav Gadiel Alvarado Retana</t>
  </si>
  <si>
    <t>Perez Zeledon</t>
  </si>
  <si>
    <t>Jair Martinez Montenegro</t>
  </si>
  <si>
    <t>Mathias Garbanzo Ulate</t>
  </si>
  <si>
    <t>Escazu</t>
  </si>
  <si>
    <t>Marvin Alonso Valerio Morales</t>
  </si>
  <si>
    <t>Sebastian Mora Fuentes</t>
  </si>
  <si>
    <t>Santiago Alvarez Longhi</t>
  </si>
  <si>
    <t>Santo Domingo</t>
  </si>
  <si>
    <t>Marcelo Masis Rodríguez</t>
  </si>
  <si>
    <t>Jose María Piedra Monge</t>
  </si>
  <si>
    <t>Cartago</t>
  </si>
  <si>
    <t>Ian Josue Solis Millon</t>
  </si>
  <si>
    <t>Andrés Chaves Espinoza</t>
  </si>
  <si>
    <t>Luis Guillermo Rodriguez Solis</t>
  </si>
  <si>
    <t>Josef Salas Lizano</t>
  </si>
  <si>
    <t>Desamparados</t>
  </si>
  <si>
    <t>Andrew Marín Otero</t>
  </si>
  <si>
    <t>Escazú</t>
  </si>
  <si>
    <t>Ian David Garro Alonso</t>
  </si>
  <si>
    <t>San Jose</t>
  </si>
  <si>
    <t>Marlon Andrey Riggioni Rodriguez</t>
  </si>
  <si>
    <t>Jose Pablo Araya Villalobos</t>
  </si>
  <si>
    <t>Daniel Araya González</t>
  </si>
  <si>
    <t>NUEVO AFILIADO</t>
  </si>
  <si>
    <t>Sebastian Sanchez Delgado</t>
  </si>
  <si>
    <t>Esteban Chacón Altamirano</t>
  </si>
  <si>
    <t>Curridabat</t>
  </si>
  <si>
    <t>Santiago Carvajal Salaverria</t>
  </si>
  <si>
    <t>Esparza</t>
  </si>
  <si>
    <t>Santiago Ramírez Gutiérrez</t>
  </si>
  <si>
    <t>Deiver Mclean Castro</t>
  </si>
  <si>
    <t>Saúl Villalobos Víquez</t>
  </si>
  <si>
    <t>Manuel Solano Portillo</t>
  </si>
  <si>
    <t>Jeremy Valladares Maradiaga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</si>
  <si>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</si>
  <si>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</si>
  <si>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</si>
  <si>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</si>
  <si>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</si>
  <si>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</si>
  <si>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</si>
  <si>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</si>
  <si>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</si>
  <si>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</si>
  <si>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</si>
  <si>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</si>
  <si>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</si>
  <si>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</si>
  <si>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</si>
  <si>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</si>
  <si>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</si>
  <si>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</si>
  <si>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</si>
  <si>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</si>
  <si>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SUB13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</si>
  <si>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</si>
  <si>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</si>
  <si>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</si>
  <si>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</si>
  <si>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</si>
  <si>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</si>
  <si>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</si>
  <si>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</si>
  <si>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 xml:space="preserve">Fecha: </t>
  </si>
  <si>
    <t>Categoría:</t>
  </si>
  <si>
    <t>Nº</t>
  </si>
  <si>
    <t>10 (J)</t>
  </si>
  <si>
    <t>Pegue el resultado de la rifa abajo</t>
  </si>
  <si>
    <t>Posicion en la llave</t>
  </si>
  <si>
    <t>1A</t>
  </si>
  <si>
    <t>bye</t>
  </si>
  <si>
    <t>2C</t>
  </si>
  <si>
    <t>2H</t>
  </si>
  <si>
    <t>1I</t>
  </si>
  <si>
    <t>1F</t>
  </si>
  <si>
    <t>1G</t>
  </si>
  <si>
    <t>2E</t>
  </si>
  <si>
    <t>2J</t>
  </si>
  <si>
    <t>2B</t>
  </si>
  <si>
    <t>1D</t>
  </si>
  <si>
    <t>1C</t>
  </si>
  <si>
    <t>2A</t>
  </si>
  <si>
    <t>2I</t>
  </si>
  <si>
    <t>2F</t>
  </si>
  <si>
    <t>1E</t>
  </si>
  <si>
    <t>1H</t>
  </si>
  <si>
    <t>1J</t>
  </si>
  <si>
    <t>2G</t>
  </si>
  <si>
    <t>2D</t>
  </si>
  <si>
    <t>1B</t>
  </si>
  <si>
    <t>GANADORES DE GRUPO</t>
  </si>
  <si>
    <t>1st G1</t>
  </si>
  <si>
    <t>Gr</t>
  </si>
  <si>
    <t>2nd</t>
  </si>
  <si>
    <t>1st 9-16</t>
  </si>
  <si>
    <t>1st 5-8</t>
  </si>
  <si>
    <t>1K</t>
  </si>
  <si>
    <t>1L</t>
  </si>
  <si>
    <t>1M</t>
  </si>
  <si>
    <t>1N</t>
  </si>
  <si>
    <t>1O</t>
  </si>
  <si>
    <t>1st G3-4</t>
  </si>
  <si>
    <t>1P</t>
  </si>
  <si>
    <t>SEGUNDOS DE GRUPO</t>
  </si>
  <si>
    <t>2K</t>
  </si>
  <si>
    <t>2L</t>
  </si>
  <si>
    <t>2M</t>
  </si>
  <si>
    <t>1st G2</t>
  </si>
  <si>
    <t>2N</t>
  </si>
  <si>
    <t>2O</t>
  </si>
  <si>
    <t>2P</t>
  </si>
  <si>
    <t xml:space="preserve"> </t>
  </si>
  <si>
    <t>-</t>
  </si>
  <si>
    <t>POS</t>
  </si>
  <si>
    <t>GRP</t>
  </si>
  <si>
    <t>Juan Pablo Arce Vásquez</t>
  </si>
  <si>
    <t>9(I)</t>
  </si>
  <si>
    <t>Llave SUB-13 MASC.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</si>
</sst>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1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0" fontId="25" fillId="2" borderId="2" xfId="0" applyFont="1" applyFill="1" applyBorder="1"/>
    <xf numFmtId="14" fontId="26" fillId="0" borderId="0" xfId="0" applyNumberFormat="1" applyFont="1"/>
    <xf numFmtId="0" fontId="27" fillId="2" borderId="1" xfId="0" applyFont="1" applyFill="1" applyBorder="1"/>
    <xf numFmtId="14" fontId="28" fillId="2" borderId="1" xfId="0" applyNumberFormat="1" applyFont="1" applyFill="1" applyBorder="1"/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2" xfId="0" applyFont="1" applyFill="1" applyBorder="1"/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0" fillId="2" borderId="2" xfId="0" applyFont="1" applyFill="1" applyBorder="1" applyAlignment="1">
      <alignment horizontal="center"/>
    </xf>
    <xf numFmtId="0" fontId="41" fillId="2" borderId="4" xfId="0" applyFont="1" applyFill="1" applyBorder="1" applyAlignment="1">
      <alignment horizontal="center"/>
    </xf>
    <xf numFmtId="0" fontId="42" fillId="2" borderId="1" xfId="0" applyFont="1" applyFill="1" applyBorder="1"/>
    <xf numFmtId="0" fontId="43" fillId="2" borderId="4" xfId="0" applyFont="1" applyFill="1" applyBorder="1" applyAlignment="1">
      <alignment horizontal="center"/>
    </xf>
    <xf numFmtId="0" fontId="44" fillId="2" borderId="5" xfId="0" applyFont="1" applyFill="1" applyBorder="1"/>
    <xf numFmtId="0" fontId="45" fillId="2" borderId="2" xfId="0" applyFont="1" applyFill="1" applyBorder="1"/>
    <xf numFmtId="0" fontId="46" fillId="2" borderId="2" xfId="0" applyFont="1" applyFill="1" applyBorder="1"/>
    <xf numFmtId="0" fontId="47" fillId="2" borderId="4" xfId="0" applyFont="1" applyFill="1" applyBorder="1"/>
    <xf numFmtId="0" fontId="48" fillId="2" borderId="6" xfId="0" applyFont="1" applyFill="1" applyBorder="1" applyAlignment="1">
      <alignment horizontal="center"/>
    </xf>
    <xf numFmtId="0" fontId="49" fillId="2" borderId="6" xfId="0" applyFont="1" applyFill="1" applyBorder="1"/>
    <xf numFmtId="0" fontId="50" fillId="2" borderId="7" xfId="0" applyFont="1" applyFill="1" applyBorder="1"/>
    <xf numFmtId="0" fontId="51" fillId="2" borderId="2" xfId="0" applyFont="1" applyFill="1" applyBorder="1"/>
    <xf numFmtId="14" fontId="52" fillId="0" borderId="0" xfId="0" applyNumberFormat="1" applyFont="1"/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/>
    </xf>
    <xf numFmtId="0" fontId="60" fillId="2" borderId="1" xfId="0" applyFont="1" applyFill="1" applyBorder="1" applyAlignment="1">
      <alignment horizontal="center"/>
    </xf>
    <xf numFmtId="0" fontId="61" fillId="2" borderId="2" xfId="0" applyFont="1" applyFill="1" applyBorder="1"/>
    <xf numFmtId="0" fontId="62" fillId="2" borderId="2" xfId="0" applyFont="1" applyFill="1" applyBorder="1" applyAlignment="1">
      <alignment vertical="center"/>
    </xf>
    <xf numFmtId="0" fontId="63" fillId="2" borderId="2" xfId="0" applyFont="1" applyFill="1" applyBorder="1" applyAlignment="1">
      <alignment vertical="center"/>
    </xf>
    <xf numFmtId="0" fontId="64" fillId="2" borderId="3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/>
    </xf>
    <xf numFmtId="0" fontId="66" fillId="2" borderId="2" xfId="0" applyFont="1" applyFill="1" applyBorder="1" applyAlignment="1">
      <alignment horizontal="center"/>
    </xf>
    <xf numFmtId="0" fontId="67" fillId="2" borderId="4" xfId="0" applyFont="1" applyFill="1" applyBorder="1" applyAlignment="1">
      <alignment horizontal="center"/>
    </xf>
    <xf numFmtId="0" fontId="68" fillId="2" borderId="1" xfId="0" applyFont="1" applyFill="1" applyBorder="1"/>
    <xf numFmtId="0" fontId="69" fillId="2" borderId="4" xfId="0" applyFont="1" applyFill="1" applyBorder="1" applyAlignment="1">
      <alignment horizontal="center"/>
    </xf>
    <xf numFmtId="0" fontId="70" fillId="2" borderId="5" xfId="0" applyFont="1" applyFill="1" applyBorder="1"/>
    <xf numFmtId="0" fontId="71" fillId="2" borderId="2" xfId="0" applyFont="1" applyFill="1" applyBorder="1"/>
    <xf numFmtId="0" fontId="72" fillId="2" borderId="2" xfId="0" applyFont="1" applyFill="1" applyBorder="1"/>
    <xf numFmtId="0" fontId="73" fillId="2" borderId="4" xfId="0" applyFont="1" applyFill="1" applyBorder="1"/>
    <xf numFmtId="0" fontId="74" fillId="2" borderId="6" xfId="0" applyFont="1" applyFill="1" applyBorder="1" applyAlignment="1">
      <alignment horizontal="center"/>
    </xf>
    <xf numFmtId="0" fontId="75" fillId="2" borderId="6" xfId="0" applyFont="1" applyFill="1" applyBorder="1"/>
    <xf numFmtId="0" fontId="76" fillId="2" borderId="7" xfId="0" applyFont="1" applyFill="1" applyBorder="1"/>
    <xf numFmtId="0" fontId="77" fillId="2" borderId="2" xfId="0" applyFont="1" applyFill="1" applyBorder="1"/>
    <xf numFmtId="14" fontId="78" fillId="0" borderId="0" xfId="0" applyNumberFormat="1" applyFont="1"/>
    <xf numFmtId="0" fontId="79" fillId="2" borderId="1" xfId="0" applyFont="1" applyFill="1" applyBorder="1"/>
    <xf numFmtId="14" fontId="80" fillId="2" borderId="1" xfId="0" applyNumberFormat="1" applyFont="1" applyFill="1" applyBorder="1"/>
    <xf numFmtId="0" fontId="81" fillId="2" borderId="1" xfId="0" applyFont="1" applyFill="1" applyBorder="1"/>
    <xf numFmtId="0" fontId="82" fillId="2" borderId="1" xfId="0" applyFont="1" applyFill="1" applyBorder="1"/>
    <xf numFmtId="0" fontId="83" fillId="2" borderId="1" xfId="0" applyFont="1" applyFill="1" applyBorder="1" applyAlignment="1">
      <alignment horizontal="center"/>
    </xf>
    <xf numFmtId="0" fontId="84" fillId="2" borderId="1" xfId="0" applyFont="1" applyFill="1" applyBorder="1" applyAlignment="1">
      <alignment horizontal="center"/>
    </xf>
    <xf numFmtId="0" fontId="85" fillId="2" borderId="1" xfId="0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0" fontId="87" fillId="2" borderId="2" xfId="0" applyFont="1" applyFill="1" applyBorder="1"/>
    <xf numFmtId="0" fontId="88" fillId="2" borderId="2" xfId="0" applyFont="1" applyFill="1" applyBorder="1" applyAlignment="1">
      <alignment vertical="center"/>
    </xf>
    <xf numFmtId="0" fontId="89" fillId="2" borderId="2" xfId="0" applyFont="1" applyFill="1" applyBorder="1" applyAlignment="1">
      <alignment vertical="center"/>
    </xf>
    <xf numFmtId="0" fontId="90" fillId="2" borderId="3" xfId="0" applyFont="1" applyFill="1" applyBorder="1" applyAlignment="1">
      <alignment vertical="center"/>
    </xf>
    <xf numFmtId="0" fontId="91" fillId="2" borderId="2" xfId="0" applyFont="1" applyFill="1" applyBorder="1" applyAlignment="1">
      <alignment horizontal="center"/>
    </xf>
    <xf numFmtId="0" fontId="92" fillId="2" borderId="2" xfId="0" applyFont="1" applyFill="1" applyBorder="1" applyAlignment="1">
      <alignment horizontal="center"/>
    </xf>
    <xf numFmtId="0" fontId="93" fillId="2" borderId="4" xfId="0" applyFont="1" applyFill="1" applyBorder="1" applyAlignment="1">
      <alignment horizontal="center"/>
    </xf>
    <xf numFmtId="0" fontId="94" fillId="2" borderId="1" xfId="0" applyFont="1" applyFill="1" applyBorder="1"/>
    <xf numFmtId="0" fontId="95" fillId="2" borderId="4" xfId="0" applyFont="1" applyFill="1" applyBorder="1" applyAlignment="1">
      <alignment horizontal="center"/>
    </xf>
    <xf numFmtId="0" fontId="96" fillId="2" borderId="5" xfId="0" applyFont="1" applyFill="1" applyBorder="1"/>
    <xf numFmtId="0" fontId="97" fillId="2" borderId="2" xfId="0" applyFont="1" applyFill="1" applyBorder="1"/>
    <xf numFmtId="0" fontId="98" fillId="2" borderId="2" xfId="0" applyFont="1" applyFill="1" applyBorder="1"/>
    <xf numFmtId="0" fontId="99" fillId="2" borderId="4" xfId="0" applyFont="1" applyFill="1" applyBorder="1"/>
    <xf numFmtId="0" fontId="100" fillId="2" borderId="6" xfId="0" applyFont="1" applyFill="1" applyBorder="1" applyAlignment="1">
      <alignment horizontal="center"/>
    </xf>
    <xf numFmtId="0" fontId="101" fillId="2" borderId="6" xfId="0" applyFont="1" applyFill="1" applyBorder="1"/>
    <xf numFmtId="0" fontId="102" fillId="2" borderId="7" xfId="0" applyFont="1" applyFill="1" applyBorder="1"/>
    <xf numFmtId="0" fontId="103" fillId="2" borderId="2" xfId="0" applyFont="1" applyFill="1" applyBorder="1"/>
    <xf numFmtId="14" fontId="104" fillId="0" borderId="0" xfId="0" applyNumberFormat="1" applyFont="1"/>
    <xf numFmtId="0" fontId="105" fillId="2" borderId="1" xfId="0" applyFont="1" applyFill="1" applyBorder="1"/>
    <xf numFmtId="14" fontId="106" fillId="2" borderId="1" xfId="0" applyNumberFormat="1" applyFont="1" applyFill="1" applyBorder="1"/>
    <xf numFmtId="0" fontId="107" fillId="2" borderId="1" xfId="0" applyFont="1" applyFill="1" applyBorder="1"/>
    <xf numFmtId="0" fontId="108" fillId="2" borderId="1" xfId="0" applyFont="1" applyFill="1" applyBorder="1"/>
    <xf numFmtId="0" fontId="109" fillId="2" borderId="1" xfId="0" applyFont="1" applyFill="1" applyBorder="1" applyAlignment="1">
      <alignment horizontal="center"/>
    </xf>
    <xf numFmtId="0" fontId="110" fillId="2" borderId="1" xfId="0" applyFont="1" applyFill="1" applyBorder="1" applyAlignment="1">
      <alignment horizontal="center"/>
    </xf>
    <xf numFmtId="0" fontId="111" fillId="2" borderId="1" xfId="0" applyFont="1" applyFill="1" applyBorder="1" applyAlignment="1">
      <alignment horizontal="center"/>
    </xf>
    <xf numFmtId="0" fontId="112" fillId="2" borderId="1" xfId="0" applyFont="1" applyFill="1" applyBorder="1" applyAlignment="1">
      <alignment horizontal="center"/>
    </xf>
    <xf numFmtId="0" fontId="113" fillId="2" borderId="2" xfId="0" applyFont="1" applyFill="1" applyBorder="1"/>
    <xf numFmtId="0" fontId="114" fillId="2" borderId="2" xfId="0" applyFont="1" applyFill="1" applyBorder="1" applyAlignment="1">
      <alignment vertical="center"/>
    </xf>
    <xf numFmtId="0" fontId="115" fillId="2" borderId="2" xfId="0" applyFont="1" applyFill="1" applyBorder="1" applyAlignment="1">
      <alignment vertical="center"/>
    </xf>
    <xf numFmtId="0" fontId="116" fillId="2" borderId="3" xfId="0" applyFont="1" applyFill="1" applyBorder="1" applyAlignment="1">
      <alignment vertical="center"/>
    </xf>
    <xf numFmtId="0" fontId="117" fillId="2" borderId="2" xfId="0" applyFont="1" applyFill="1" applyBorder="1" applyAlignment="1">
      <alignment horizontal="center"/>
    </xf>
    <xf numFmtId="0" fontId="118" fillId="2" borderId="2" xfId="0" applyFont="1" applyFill="1" applyBorder="1" applyAlignment="1">
      <alignment horizontal="center"/>
    </xf>
    <xf numFmtId="0" fontId="119" fillId="2" borderId="4" xfId="0" applyFont="1" applyFill="1" applyBorder="1" applyAlignment="1">
      <alignment horizontal="center"/>
    </xf>
    <xf numFmtId="0" fontId="120" fillId="2" borderId="1" xfId="0" applyFont="1" applyFill="1" applyBorder="1"/>
    <xf numFmtId="0" fontId="121" fillId="2" borderId="4" xfId="0" applyFont="1" applyFill="1" applyBorder="1" applyAlignment="1">
      <alignment horizontal="center"/>
    </xf>
    <xf numFmtId="0" fontId="122" fillId="2" borderId="5" xfId="0" applyFont="1" applyFill="1" applyBorder="1"/>
    <xf numFmtId="0" fontId="123" fillId="2" borderId="2" xfId="0" applyFont="1" applyFill="1" applyBorder="1"/>
    <xf numFmtId="0" fontId="124" fillId="2" borderId="2" xfId="0" applyFont="1" applyFill="1" applyBorder="1"/>
    <xf numFmtId="0" fontId="125" fillId="2" borderId="4" xfId="0" applyFont="1" applyFill="1" applyBorder="1"/>
    <xf numFmtId="0" fontId="126" fillId="2" borderId="6" xfId="0" applyFont="1" applyFill="1" applyBorder="1" applyAlignment="1">
      <alignment horizontal="center"/>
    </xf>
    <xf numFmtId="0" fontId="127" fillId="2" borderId="6" xfId="0" applyFont="1" applyFill="1" applyBorder="1"/>
    <xf numFmtId="0" fontId="128" fillId="2" borderId="7" xfId="0" applyFont="1" applyFill="1" applyBorder="1"/>
    <xf numFmtId="0" fontId="129" fillId="2" borderId="2" xfId="0" applyFont="1" applyFill="1" applyBorder="1"/>
    <xf numFmtId="14" fontId="130" fillId="0" borderId="0" xfId="0" applyNumberFormat="1" applyFont="1"/>
    <xf numFmtId="0" fontId="131" fillId="2" borderId="1" xfId="0" applyFont="1" applyFill="1" applyBorder="1"/>
    <xf numFmtId="14" fontId="132" fillId="2" borderId="1" xfId="0" applyNumberFormat="1" applyFont="1" applyFill="1" applyBorder="1"/>
    <xf numFmtId="0" fontId="133" fillId="2" borderId="1" xfId="0" applyFont="1" applyFill="1" applyBorder="1"/>
    <xf numFmtId="0" fontId="134" fillId="2" borderId="1" xfId="0" applyFont="1" applyFill="1" applyBorder="1"/>
    <xf numFmtId="0" fontId="135" fillId="2" borderId="1" xfId="0" applyFont="1" applyFill="1" applyBorder="1" applyAlignment="1">
      <alignment horizontal="center"/>
    </xf>
    <xf numFmtId="0" fontId="136" fillId="2" borderId="1" xfId="0" applyFont="1" applyFill="1" applyBorder="1" applyAlignment="1">
      <alignment horizontal="center"/>
    </xf>
    <xf numFmtId="0" fontId="137" fillId="2" borderId="1" xfId="0" applyFont="1" applyFill="1" applyBorder="1" applyAlignment="1">
      <alignment horizontal="center"/>
    </xf>
    <xf numFmtId="0" fontId="138" fillId="2" borderId="1" xfId="0" applyFont="1" applyFill="1" applyBorder="1" applyAlignment="1">
      <alignment horizontal="center"/>
    </xf>
    <xf numFmtId="0" fontId="139" fillId="2" borderId="2" xfId="0" applyFont="1" applyFill="1" applyBorder="1"/>
    <xf numFmtId="0" fontId="140" fillId="2" borderId="2" xfId="0" applyFont="1" applyFill="1" applyBorder="1" applyAlignment="1">
      <alignment vertical="center"/>
    </xf>
    <xf numFmtId="0" fontId="141" fillId="2" borderId="2" xfId="0" applyFont="1" applyFill="1" applyBorder="1" applyAlignment="1">
      <alignment vertical="center"/>
    </xf>
    <xf numFmtId="0" fontId="142" fillId="2" borderId="3" xfId="0" applyFont="1" applyFill="1" applyBorder="1" applyAlignment="1">
      <alignment vertical="center"/>
    </xf>
    <xf numFmtId="0" fontId="143" fillId="2" borderId="2" xfId="0" applyFont="1" applyFill="1" applyBorder="1" applyAlignment="1">
      <alignment horizontal="center"/>
    </xf>
    <xf numFmtId="0" fontId="144" fillId="2" borderId="2" xfId="0" applyFont="1" applyFill="1" applyBorder="1" applyAlignment="1">
      <alignment horizontal="center"/>
    </xf>
    <xf numFmtId="0" fontId="145" fillId="2" borderId="4" xfId="0" applyFont="1" applyFill="1" applyBorder="1" applyAlignment="1">
      <alignment horizontal="center"/>
    </xf>
    <xf numFmtId="0" fontId="146" fillId="2" borderId="1" xfId="0" applyFont="1" applyFill="1" applyBorder="1"/>
    <xf numFmtId="0" fontId="147" fillId="2" borderId="4" xfId="0" applyFont="1" applyFill="1" applyBorder="1" applyAlignment="1">
      <alignment horizontal="center"/>
    </xf>
    <xf numFmtId="0" fontId="148" fillId="2" borderId="5" xfId="0" applyFont="1" applyFill="1" applyBorder="1"/>
    <xf numFmtId="0" fontId="149" fillId="2" borderId="2" xfId="0" applyFont="1" applyFill="1" applyBorder="1"/>
    <xf numFmtId="0" fontId="150" fillId="2" borderId="2" xfId="0" applyFont="1" applyFill="1" applyBorder="1"/>
    <xf numFmtId="0" fontId="151" fillId="2" borderId="4" xfId="0" applyFont="1" applyFill="1" applyBorder="1"/>
    <xf numFmtId="0" fontId="152" fillId="2" borderId="6" xfId="0" applyFont="1" applyFill="1" applyBorder="1" applyAlignment="1">
      <alignment horizontal="center"/>
    </xf>
    <xf numFmtId="0" fontId="153" fillId="2" borderId="6" xfId="0" applyFont="1" applyFill="1" applyBorder="1"/>
    <xf numFmtId="0" fontId="154" fillId="2" borderId="7" xfId="0" applyFont="1" applyFill="1" applyBorder="1"/>
    <xf numFmtId="0" fontId="155" fillId="2" borderId="2" xfId="0" applyFont="1" applyFill="1" applyBorder="1"/>
    <xf numFmtId="14" fontId="156" fillId="0" borderId="0" xfId="0" applyNumberFormat="1" applyFont="1"/>
    <xf numFmtId="0" fontId="157" fillId="2" borderId="1" xfId="0" applyFont="1" applyFill="1" applyBorder="1"/>
    <xf numFmtId="14" fontId="158" fillId="2" borderId="1" xfId="0" applyNumberFormat="1" applyFont="1" applyFill="1" applyBorder="1"/>
    <xf numFmtId="0" fontId="159" fillId="2" borderId="1" xfId="0" applyFont="1" applyFill="1" applyBorder="1"/>
    <xf numFmtId="0" fontId="160" fillId="2" borderId="1" xfId="0" applyFont="1" applyFill="1" applyBorder="1"/>
    <xf numFmtId="0" fontId="161" fillId="2" borderId="1" xfId="0" applyFont="1" applyFill="1" applyBorder="1" applyAlignment="1">
      <alignment horizontal="center"/>
    </xf>
    <xf numFmtId="0" fontId="162" fillId="2" borderId="1" xfId="0" applyFont="1" applyFill="1" applyBorder="1" applyAlignment="1">
      <alignment horizontal="center"/>
    </xf>
    <xf numFmtId="0" fontId="163" fillId="2" borderId="1" xfId="0" applyFont="1" applyFill="1" applyBorder="1" applyAlignment="1">
      <alignment horizontal="center"/>
    </xf>
    <xf numFmtId="0" fontId="164" fillId="2" borderId="1" xfId="0" applyFont="1" applyFill="1" applyBorder="1" applyAlignment="1">
      <alignment horizontal="center"/>
    </xf>
    <xf numFmtId="0" fontId="165" fillId="2" borderId="2" xfId="0" applyFont="1" applyFill="1" applyBorder="1"/>
    <xf numFmtId="0" fontId="166" fillId="2" borderId="2" xfId="0" applyFont="1" applyFill="1" applyBorder="1" applyAlignment="1">
      <alignment vertical="center"/>
    </xf>
    <xf numFmtId="0" fontId="167" fillId="2" borderId="2" xfId="0" applyFont="1" applyFill="1" applyBorder="1" applyAlignment="1">
      <alignment vertical="center"/>
    </xf>
    <xf numFmtId="0" fontId="168" fillId="2" borderId="3" xfId="0" applyFont="1" applyFill="1" applyBorder="1" applyAlignment="1">
      <alignment vertical="center"/>
    </xf>
    <xf numFmtId="0" fontId="169" fillId="2" borderId="2" xfId="0" applyFont="1" applyFill="1" applyBorder="1" applyAlignment="1">
      <alignment horizontal="center"/>
    </xf>
    <xf numFmtId="0" fontId="170" fillId="2" borderId="2" xfId="0" applyFont="1" applyFill="1" applyBorder="1" applyAlignment="1">
      <alignment horizontal="center"/>
    </xf>
    <xf numFmtId="0" fontId="171" fillId="2" borderId="4" xfId="0" applyFont="1" applyFill="1" applyBorder="1" applyAlignment="1">
      <alignment horizontal="center"/>
    </xf>
    <xf numFmtId="0" fontId="172" fillId="2" borderId="1" xfId="0" applyFont="1" applyFill="1" applyBorder="1"/>
    <xf numFmtId="0" fontId="173" fillId="2" borderId="4" xfId="0" applyFont="1" applyFill="1" applyBorder="1" applyAlignment="1">
      <alignment horizontal="center"/>
    </xf>
    <xf numFmtId="0" fontId="174" fillId="2" borderId="5" xfId="0" applyFont="1" applyFill="1" applyBorder="1"/>
    <xf numFmtId="0" fontId="175" fillId="2" borderId="2" xfId="0" applyFont="1" applyFill="1" applyBorder="1"/>
    <xf numFmtId="0" fontId="176" fillId="2" borderId="2" xfId="0" applyFont="1" applyFill="1" applyBorder="1"/>
    <xf numFmtId="0" fontId="177" fillId="2" borderId="4" xfId="0" applyFont="1" applyFill="1" applyBorder="1"/>
    <xf numFmtId="0" fontId="178" fillId="2" borderId="6" xfId="0" applyFont="1" applyFill="1" applyBorder="1" applyAlignment="1">
      <alignment horizontal="center"/>
    </xf>
    <xf numFmtId="0" fontId="179" fillId="2" borderId="6" xfId="0" applyFont="1" applyFill="1" applyBorder="1"/>
    <xf numFmtId="0" fontId="180" fillId="2" borderId="7" xfId="0" applyFont="1" applyFill="1" applyBorder="1"/>
    <xf numFmtId="0" fontId="181" fillId="2" borderId="2" xfId="0" applyFont="1" applyFill="1" applyBorder="1"/>
    <xf numFmtId="14" fontId="182" fillId="0" borderId="0" xfId="0" applyNumberFormat="1" applyFont="1"/>
    <xf numFmtId="0" fontId="183" fillId="2" borderId="1" xfId="0" applyFont="1" applyFill="1" applyBorder="1"/>
    <xf numFmtId="14" fontId="184" fillId="2" borderId="1" xfId="0" applyNumberFormat="1" applyFont="1" applyFill="1" applyBorder="1"/>
    <xf numFmtId="0" fontId="185" fillId="2" borderId="1" xfId="0" applyFont="1" applyFill="1" applyBorder="1"/>
    <xf numFmtId="0" fontId="186" fillId="2" borderId="1" xfId="0" applyFont="1" applyFill="1" applyBorder="1"/>
    <xf numFmtId="0" fontId="187" fillId="2" borderId="1" xfId="0" applyFont="1" applyFill="1" applyBorder="1" applyAlignment="1">
      <alignment horizontal="center"/>
    </xf>
    <xf numFmtId="0" fontId="188" fillId="2" borderId="1" xfId="0" applyFont="1" applyFill="1" applyBorder="1" applyAlignment="1">
      <alignment horizontal="center"/>
    </xf>
    <xf numFmtId="0" fontId="189" fillId="2" borderId="1" xfId="0" applyFont="1" applyFill="1" applyBorder="1" applyAlignment="1">
      <alignment horizontal="center"/>
    </xf>
    <xf numFmtId="0" fontId="190" fillId="2" borderId="1" xfId="0" applyFont="1" applyFill="1" applyBorder="1" applyAlignment="1">
      <alignment horizontal="center"/>
    </xf>
    <xf numFmtId="0" fontId="191" fillId="2" borderId="2" xfId="0" applyFont="1" applyFill="1" applyBorder="1"/>
    <xf numFmtId="0" fontId="192" fillId="2" borderId="2" xfId="0" applyFont="1" applyFill="1" applyBorder="1" applyAlignment="1">
      <alignment vertical="center"/>
    </xf>
    <xf numFmtId="0" fontId="193" fillId="2" borderId="2" xfId="0" applyFont="1" applyFill="1" applyBorder="1" applyAlignment="1">
      <alignment vertical="center"/>
    </xf>
    <xf numFmtId="0" fontId="194" fillId="2" borderId="3" xfId="0" applyFont="1" applyFill="1" applyBorder="1" applyAlignment="1">
      <alignment vertical="center"/>
    </xf>
    <xf numFmtId="0" fontId="195" fillId="2" borderId="2" xfId="0" applyFont="1" applyFill="1" applyBorder="1" applyAlignment="1">
      <alignment horizontal="center"/>
    </xf>
    <xf numFmtId="0" fontId="196" fillId="2" borderId="2" xfId="0" applyFont="1" applyFill="1" applyBorder="1" applyAlignment="1">
      <alignment horizontal="center"/>
    </xf>
    <xf numFmtId="0" fontId="197" fillId="2" borderId="4" xfId="0" applyFont="1" applyFill="1" applyBorder="1" applyAlignment="1">
      <alignment horizontal="center"/>
    </xf>
    <xf numFmtId="0" fontId="198" fillId="2" borderId="1" xfId="0" applyFont="1" applyFill="1" applyBorder="1"/>
    <xf numFmtId="0" fontId="199" fillId="2" borderId="4" xfId="0" applyFont="1" applyFill="1" applyBorder="1" applyAlignment="1">
      <alignment horizontal="center"/>
    </xf>
    <xf numFmtId="0" fontId="200" fillId="2" borderId="5" xfId="0" applyFont="1" applyFill="1" applyBorder="1"/>
    <xf numFmtId="0" fontId="201" fillId="2" borderId="2" xfId="0" applyFont="1" applyFill="1" applyBorder="1"/>
    <xf numFmtId="0" fontId="202" fillId="2" borderId="2" xfId="0" applyFont="1" applyFill="1" applyBorder="1"/>
    <xf numFmtId="0" fontId="203" fillId="2" borderId="4" xfId="0" applyFont="1" applyFill="1" applyBorder="1"/>
    <xf numFmtId="0" fontId="204" fillId="2" borderId="6" xfId="0" applyFont="1" applyFill="1" applyBorder="1" applyAlignment="1">
      <alignment horizontal="center"/>
    </xf>
    <xf numFmtId="0" fontId="205" fillId="2" borderId="6" xfId="0" applyFont="1" applyFill="1" applyBorder="1"/>
    <xf numFmtId="0" fontId="206" fillId="2" borderId="7" xfId="0" applyFont="1" applyFill="1" applyBorder="1"/>
    <xf numFmtId="0" fontId="207" fillId="2" borderId="2" xfId="0" applyFont="1" applyFill="1" applyBorder="1"/>
    <xf numFmtId="14" fontId="208" fillId="0" borderId="0" xfId="0" applyNumberFormat="1" applyFont="1"/>
    <xf numFmtId="0" fontId="209" fillId="2" borderId="1" xfId="0" applyFont="1" applyFill="1" applyBorder="1"/>
    <xf numFmtId="0" fontId="210" fillId="2" borderId="1" xfId="0" applyFont="1" applyFill="1" applyBorder="1" applyAlignment="1">
      <alignment horizontal="center"/>
    </xf>
    <xf numFmtId="0" fontId="211" fillId="2" borderId="1" xfId="0" applyFont="1" applyFill="1" applyBorder="1"/>
    <xf numFmtId="14" fontId="212" fillId="2" borderId="1" xfId="0" applyNumberFormat="1" applyFont="1" applyFill="1" applyBorder="1"/>
    <xf numFmtId="0" fontId="213" fillId="2" borderId="1" xfId="0" applyFont="1" applyFill="1" applyBorder="1"/>
    <xf numFmtId="0" fontId="214" fillId="2" borderId="1" xfId="0" applyFont="1" applyFill="1" applyBorder="1" applyAlignment="1">
      <alignment horizontal="center"/>
    </xf>
    <xf numFmtId="0" fontId="215" fillId="2" borderId="1" xfId="0" applyFont="1" applyFill="1" applyBorder="1" applyAlignment="1">
      <alignment horizontal="center"/>
    </xf>
    <xf numFmtId="0" fontId="216" fillId="2" borderId="1" xfId="0" applyFont="1" applyFill="1" applyBorder="1" applyAlignment="1">
      <alignment horizontal="center"/>
    </xf>
    <xf numFmtId="0" fontId="217" fillId="2" borderId="2" xfId="0" applyFont="1" applyFill="1" applyBorder="1"/>
    <xf numFmtId="0" fontId="218" fillId="2" borderId="2" xfId="0" applyFont="1" applyFill="1" applyBorder="1" applyAlignment="1">
      <alignment vertical="center"/>
    </xf>
    <xf numFmtId="0" fontId="219" fillId="2" borderId="2" xfId="0" applyFont="1" applyFill="1" applyBorder="1" applyAlignment="1">
      <alignment vertical="center"/>
    </xf>
    <xf numFmtId="0" fontId="220" fillId="2" borderId="2" xfId="0" applyFont="1" applyFill="1" applyBorder="1" applyAlignment="1">
      <alignment horizontal="center"/>
    </xf>
    <xf numFmtId="0" fontId="221" fillId="2" borderId="2" xfId="0" applyFont="1" applyFill="1" applyBorder="1" applyAlignment="1">
      <alignment horizontal="center"/>
    </xf>
    <xf numFmtId="0" fontId="222" fillId="2" borderId="4" xfId="0" applyFont="1" applyFill="1" applyBorder="1" applyAlignment="1">
      <alignment horizontal="center"/>
    </xf>
    <xf numFmtId="0" fontId="223" fillId="2" borderId="4" xfId="0" applyFont="1" applyFill="1" applyBorder="1" applyAlignment="1">
      <alignment horizontal="center"/>
    </xf>
    <xf numFmtId="0" fontId="224" fillId="2" borderId="5" xfId="0" applyFont="1" applyFill="1" applyBorder="1"/>
    <xf numFmtId="0" fontId="225" fillId="2" borderId="2" xfId="0" applyFont="1" applyFill="1" applyBorder="1"/>
    <xf numFmtId="0" fontId="226" fillId="2" borderId="2" xfId="0" applyFont="1" applyFill="1" applyBorder="1"/>
    <xf numFmtId="0" fontId="227" fillId="2" borderId="4" xfId="0" applyFont="1" applyFill="1" applyBorder="1"/>
    <xf numFmtId="0" fontId="228" fillId="2" borderId="6" xfId="0" applyFont="1" applyFill="1" applyBorder="1" applyAlignment="1">
      <alignment horizontal="center"/>
    </xf>
    <xf numFmtId="0" fontId="229" fillId="2" borderId="6" xfId="0" applyFont="1" applyFill="1" applyBorder="1"/>
    <xf numFmtId="0" fontId="230" fillId="2" borderId="7" xfId="0" applyFont="1" applyFill="1" applyBorder="1"/>
    <xf numFmtId="0" fontId="231" fillId="2" borderId="2" xfId="0" applyFont="1" applyFill="1" applyBorder="1"/>
    <xf numFmtId="14" fontId="232" fillId="0" borderId="0" xfId="0" applyNumberFormat="1" applyFont="1"/>
    <xf numFmtId="0" fontId="233" fillId="2" borderId="1" xfId="0" applyFont="1" applyFill="1" applyBorder="1"/>
    <xf numFmtId="0" fontId="234" fillId="2" borderId="1" xfId="0" applyFont="1" applyFill="1" applyBorder="1"/>
    <xf numFmtId="0" fontId="235" fillId="2" borderId="1" xfId="0" applyFont="1" applyFill="1" applyBorder="1" applyAlignment="1">
      <alignment vertical="center"/>
    </xf>
    <xf numFmtId="0" fontId="236" fillId="3" borderId="1" xfId="0" applyFont="1" applyFill="1" applyBorder="1" applyAlignment="1">
      <alignment horizontal="center" vertical="center"/>
    </xf>
    <xf numFmtId="0" fontId="246" fillId="5" borderId="2" xfId="0" applyFont="1" applyFill="1" applyBorder="1" applyAlignment="1">
      <alignment horizontal="center" vertical="center"/>
    </xf>
    <xf numFmtId="0" fontId="247" fillId="2" borderId="2" xfId="0" applyFont="1" applyFill="1" applyBorder="1" applyAlignment="1">
      <alignment horizontal="center" vertical="center"/>
    </xf>
    <xf numFmtId="0" fontId="248" fillId="6" borderId="3" xfId="0" applyFont="1" applyFill="1" applyBorder="1" applyAlignment="1">
      <alignment horizontal="center" vertical="center"/>
    </xf>
    <xf numFmtId="0" fontId="249" fillId="7" borderId="15" xfId="0" applyFont="1" applyFill="1" applyBorder="1" applyAlignment="1">
      <alignment vertical="center"/>
    </xf>
    <xf numFmtId="0" fontId="250" fillId="2" borderId="16" xfId="0" applyFont="1" applyFill="1" applyBorder="1" applyAlignment="1">
      <alignment horizontal="left" vertical="center"/>
    </xf>
    <xf numFmtId="0" fontId="251" fillId="3" borderId="17" xfId="0" applyFont="1" applyFill="1" applyBorder="1" applyAlignment="1">
      <alignment vertical="center"/>
    </xf>
    <xf numFmtId="0" fontId="252" fillId="8" borderId="18" xfId="0" applyFont="1" applyFill="1" applyBorder="1" applyAlignment="1">
      <alignment horizontal="center" vertical="center"/>
    </xf>
    <xf numFmtId="0" fontId="253" fillId="8" borderId="19" xfId="0" applyFont="1" applyFill="1" applyBorder="1" applyAlignment="1">
      <alignment horizontal="center" vertical="center"/>
    </xf>
    <xf numFmtId="0" fontId="254" fillId="8" borderId="15" xfId="0" applyFont="1" applyFill="1" applyBorder="1" applyAlignment="1">
      <alignment horizontal="center" vertical="center"/>
    </xf>
    <xf numFmtId="0" fontId="255" fillId="2" borderId="15" xfId="0" applyFont="1" applyFill="1" applyBorder="1" applyAlignment="1" applyProtection="1">
      <alignment horizontal="right" vertical="center"/>
      <protection locked="0"/>
    </xf>
    <xf numFmtId="0" fontId="256" fillId="2" borderId="15" xfId="0" applyFont="1" applyFill="1" applyBorder="1" applyAlignment="1">
      <alignment vertical="center"/>
    </xf>
    <xf numFmtId="0" fontId="257" fillId="9" borderId="15" xfId="0" applyFont="1" applyFill="1" applyBorder="1" applyAlignment="1" applyProtection="1">
      <alignment horizontal="center" vertical="center"/>
      <protection locked="0"/>
    </xf>
    <xf numFmtId="0" fontId="258" fillId="2" borderId="15" xfId="0" applyFont="1" applyFill="1" applyBorder="1" applyAlignment="1">
      <alignment horizontal="center" vertical="center"/>
    </xf>
    <xf numFmtId="0" fontId="259" fillId="2" borderId="19" xfId="0" applyFont="1" applyFill="1" applyBorder="1" applyAlignment="1">
      <alignment horizontal="center" vertical="center"/>
    </xf>
    <xf numFmtId="0" fontId="260" fillId="7" borderId="2" xfId="0" applyFont="1" applyFill="1" applyBorder="1" applyAlignment="1">
      <alignment horizontal="center" vertical="center"/>
    </xf>
    <xf numFmtId="0" fontId="261" fillId="3" borderId="4" xfId="0" applyFont="1" applyFill="1" applyBorder="1" applyAlignment="1">
      <alignment vertical="center"/>
    </xf>
    <xf numFmtId="0" fontId="262" fillId="8" borderId="20" xfId="0" applyFont="1" applyFill="1" applyBorder="1" applyAlignment="1">
      <alignment horizontal="center" vertical="center"/>
    </xf>
    <xf numFmtId="0" fontId="263" fillId="8" borderId="21" xfId="0" applyFont="1" applyFill="1" applyBorder="1" applyAlignment="1">
      <alignment horizontal="center" vertical="center"/>
    </xf>
    <xf numFmtId="0" fontId="264" fillId="8" borderId="16" xfId="0" applyFont="1" applyFill="1" applyBorder="1" applyAlignment="1">
      <alignment horizontal="center" vertical="center"/>
    </xf>
    <xf numFmtId="0" fontId="265" fillId="2" borderId="16" xfId="0" applyFont="1" applyFill="1" applyBorder="1" applyAlignment="1" applyProtection="1">
      <alignment horizontal="right" vertical="center"/>
      <protection locked="0"/>
    </xf>
    <xf numFmtId="0" fontId="266" fillId="2" borderId="21" xfId="0" applyFont="1" applyFill="1" applyBorder="1" applyAlignment="1">
      <alignment horizontal="center" vertical="center"/>
    </xf>
    <xf numFmtId="0" fontId="267" fillId="2" borderId="2" xfId="0" applyFont="1" applyFill="1" applyBorder="1" applyAlignment="1">
      <alignment horizontal="center" vertical="center"/>
    </xf>
    <xf numFmtId="0" fontId="268" fillId="3" borderId="6" xfId="0" applyFont="1" applyFill="1" applyBorder="1" applyAlignment="1">
      <alignment vertical="center"/>
    </xf>
    <xf numFmtId="0" fontId="269" fillId="3" borderId="9" xfId="0" applyFont="1" applyFill="1" applyBorder="1" applyAlignment="1">
      <alignment vertical="center"/>
    </xf>
    <xf numFmtId="0" fontId="270" fillId="10" borderId="20" xfId="0" applyFont="1" applyFill="1" applyBorder="1" applyAlignment="1">
      <alignment horizontal="center" vertical="center"/>
    </xf>
    <xf numFmtId="0" fontId="271" fillId="10" borderId="21" xfId="0" applyFont="1" applyFill="1" applyBorder="1" applyAlignment="1">
      <alignment horizontal="center" vertical="center"/>
    </xf>
    <xf numFmtId="0" fontId="272" fillId="10" borderId="16" xfId="0" applyFont="1" applyFill="1" applyBorder="1" applyAlignment="1">
      <alignment horizontal="center" vertical="center"/>
    </xf>
    <xf numFmtId="0" fontId="273" fillId="3" borderId="1" xfId="0" applyFont="1" applyFill="1" applyBorder="1" applyAlignment="1" applyProtection="1">
      <alignment horizontal="center" vertical="center"/>
      <protection locked="0"/>
    </xf>
    <xf numFmtId="0" fontId="274" fillId="11" borderId="22" xfId="0" applyFont="1" applyFill="1" applyBorder="1" applyAlignment="1">
      <alignment horizontal="center" vertical="center"/>
    </xf>
    <xf numFmtId="0" fontId="275" fillId="2" borderId="22" xfId="0" applyFont="1" applyFill="1" applyBorder="1" applyAlignment="1">
      <alignment horizontal="center" vertical="center"/>
    </xf>
    <xf numFmtId="0" fontId="276" fillId="6" borderId="23" xfId="0" applyFont="1" applyFill="1" applyBorder="1" applyAlignment="1">
      <alignment horizontal="center" vertical="center"/>
    </xf>
    <xf numFmtId="0" fontId="277" fillId="2" borderId="23" xfId="0" applyFont="1" applyFill="1" applyBorder="1" applyAlignment="1">
      <alignment vertical="center"/>
    </xf>
    <xf numFmtId="0" fontId="278" fillId="2" borderId="24" xfId="0" applyFont="1" applyFill="1" applyBorder="1" applyAlignment="1">
      <alignment horizontal="left" vertical="center"/>
    </xf>
    <xf numFmtId="0" fontId="279" fillId="3" borderId="25" xfId="0" applyFont="1" applyFill="1" applyBorder="1" applyAlignment="1">
      <alignment vertical="center"/>
    </xf>
    <xf numFmtId="0" fontId="280" fillId="11" borderId="6" xfId="0" applyFont="1" applyFill="1" applyBorder="1" applyAlignment="1">
      <alignment horizontal="center" vertical="center"/>
    </xf>
    <xf numFmtId="0" fontId="281" fillId="2" borderId="6" xfId="0" applyFont="1" applyFill="1" applyBorder="1" applyAlignment="1">
      <alignment horizontal="center" vertical="center"/>
    </xf>
    <xf numFmtId="0" fontId="282" fillId="6" borderId="17" xfId="0" applyFont="1" applyFill="1" applyBorder="1" applyAlignment="1">
      <alignment horizontal="center" vertical="center"/>
    </xf>
    <xf numFmtId="0" fontId="283" fillId="7" borderId="26" xfId="0" applyFont="1" applyFill="1" applyBorder="1" applyAlignment="1">
      <alignment vertical="center"/>
    </xf>
    <xf numFmtId="0" fontId="284" fillId="2" borderId="26" xfId="0" applyFont="1" applyFill="1" applyBorder="1" applyAlignment="1">
      <alignment horizontal="left" vertical="center"/>
    </xf>
    <xf numFmtId="0" fontId="285" fillId="12" borderId="20" xfId="0" applyFont="1" applyFill="1" applyBorder="1" applyAlignment="1">
      <alignment horizontal="center" vertical="center"/>
    </xf>
    <xf numFmtId="0" fontId="286" fillId="12" borderId="21" xfId="0" applyFont="1" applyFill="1" applyBorder="1" applyAlignment="1">
      <alignment horizontal="center" vertical="center"/>
    </xf>
    <xf numFmtId="0" fontId="287" fillId="12" borderId="16" xfId="0" applyFont="1" applyFill="1" applyBorder="1" applyAlignment="1">
      <alignment horizontal="center" vertical="center"/>
    </xf>
    <xf numFmtId="0" fontId="288" fillId="3" borderId="12" xfId="0" applyFont="1" applyFill="1" applyBorder="1" applyAlignment="1">
      <alignment vertical="center"/>
    </xf>
    <xf numFmtId="0" fontId="289" fillId="12" borderId="27" xfId="0" applyFont="1" applyFill="1" applyBorder="1" applyAlignment="1">
      <alignment horizontal="center" vertical="center"/>
    </xf>
    <xf numFmtId="0" fontId="290" fillId="2" borderId="27" xfId="0" applyFont="1" applyFill="1" applyBorder="1" applyAlignment="1">
      <alignment horizontal="center" vertical="center"/>
    </xf>
    <xf numFmtId="0" fontId="291" fillId="6" borderId="28" xfId="0" applyFont="1" applyFill="1" applyBorder="1" applyAlignment="1">
      <alignment horizontal="center" vertical="center"/>
    </xf>
    <xf numFmtId="0" fontId="292" fillId="2" borderId="28" xfId="0" applyFont="1" applyFill="1" applyBorder="1" applyAlignment="1">
      <alignment vertical="center"/>
    </xf>
    <xf numFmtId="0" fontId="293" fillId="2" borderId="29" xfId="0" applyFont="1" applyFill="1" applyBorder="1" applyAlignment="1">
      <alignment horizontal="left" vertical="center"/>
    </xf>
    <xf numFmtId="0" fontId="294" fillId="12" borderId="6" xfId="0" applyFont="1" applyFill="1" applyBorder="1" applyAlignment="1">
      <alignment horizontal="center" vertical="center"/>
    </xf>
    <xf numFmtId="0" fontId="295" fillId="11" borderId="20" xfId="0" applyFont="1" applyFill="1" applyBorder="1" applyAlignment="1">
      <alignment horizontal="center" vertical="center"/>
    </xf>
    <xf numFmtId="0" fontId="296" fillId="11" borderId="21" xfId="0" applyFont="1" applyFill="1" applyBorder="1" applyAlignment="1">
      <alignment horizontal="center" vertical="center"/>
    </xf>
    <xf numFmtId="0" fontId="297" fillId="11" borderId="16" xfId="0" applyFont="1" applyFill="1" applyBorder="1" applyAlignment="1">
      <alignment horizontal="center" vertical="center"/>
    </xf>
    <xf numFmtId="0" fontId="298" fillId="10" borderId="30" xfId="0" applyFont="1" applyFill="1" applyBorder="1" applyAlignment="1">
      <alignment horizontal="center" vertical="center"/>
    </xf>
    <xf numFmtId="0" fontId="299" fillId="2" borderId="30" xfId="0" applyFont="1" applyFill="1" applyBorder="1" applyAlignment="1">
      <alignment horizontal="center" vertical="center"/>
    </xf>
    <xf numFmtId="0" fontId="300" fillId="6" borderId="31" xfId="0" applyFont="1" applyFill="1" applyBorder="1" applyAlignment="1">
      <alignment horizontal="center" vertical="center"/>
    </xf>
    <xf numFmtId="0" fontId="301" fillId="2" borderId="31" xfId="0" applyFont="1" applyFill="1" applyBorder="1" applyAlignment="1">
      <alignment vertical="center"/>
    </xf>
    <xf numFmtId="0" fontId="302" fillId="2" borderId="32" xfId="0" applyFont="1" applyFill="1" applyBorder="1" applyAlignment="1">
      <alignment horizontal="left" vertical="center"/>
    </xf>
    <xf numFmtId="0" fontId="303" fillId="3" borderId="10" xfId="0" applyFont="1" applyFill="1" applyBorder="1" applyAlignment="1">
      <alignment vertical="center"/>
    </xf>
    <xf numFmtId="0" fontId="304" fillId="10" borderId="6" xfId="0" applyFont="1" applyFill="1" applyBorder="1" applyAlignment="1">
      <alignment horizontal="center" vertical="center"/>
    </xf>
    <xf numFmtId="0" fontId="305" fillId="2" borderId="8" xfId="0" applyFont="1" applyFill="1" applyBorder="1" applyAlignment="1">
      <alignment vertical="center"/>
    </xf>
    <xf numFmtId="0" fontId="306" fillId="2" borderId="17" xfId="0" applyFont="1" applyFill="1" applyBorder="1" applyAlignment="1">
      <alignment horizontal="center" vertical="center"/>
    </xf>
    <xf numFmtId="0" fontId="307" fillId="4" borderId="18" xfId="0" applyFont="1" applyFill="1" applyBorder="1" applyAlignment="1">
      <alignment horizontal="center" vertical="center"/>
    </xf>
    <xf numFmtId="0" fontId="308" fillId="4" borderId="19" xfId="0" applyFont="1" applyFill="1" applyBorder="1" applyAlignment="1">
      <alignment horizontal="center" vertical="center"/>
    </xf>
    <xf numFmtId="0" fontId="309" fillId="4" borderId="15" xfId="0" applyFont="1" applyFill="1" applyBorder="1" applyAlignment="1">
      <alignment horizontal="center" vertical="center"/>
    </xf>
    <xf numFmtId="0" fontId="310" fillId="4" borderId="20" xfId="0" applyFont="1" applyFill="1" applyBorder="1" applyAlignment="1">
      <alignment horizontal="center" vertical="center"/>
    </xf>
    <xf numFmtId="0" fontId="311" fillId="4" borderId="21" xfId="0" applyFont="1" applyFill="1" applyBorder="1" applyAlignment="1">
      <alignment horizontal="center" vertical="center"/>
    </xf>
    <xf numFmtId="0" fontId="312" fillId="4" borderId="16" xfId="0" applyFont="1" applyFill="1" applyBorder="1" applyAlignment="1">
      <alignment horizontal="center" vertical="center"/>
    </xf>
    <xf numFmtId="0" fontId="313" fillId="2" borderId="1" xfId="0" applyFont="1" applyFill="1" applyBorder="1" applyAlignment="1" applyProtection="1">
      <alignment horizontal="center" vertical="center"/>
      <protection locked="0"/>
    </xf>
    <xf numFmtId="0" fontId="314" fillId="2" borderId="17" xfId="0" applyFont="1" applyFill="1" applyBorder="1" applyAlignment="1">
      <alignment horizontal="center" vertical="center"/>
    </xf>
    <xf numFmtId="0" fontId="315" fillId="2" borderId="17" xfId="0" applyFont="1" applyFill="1" applyBorder="1" applyAlignment="1">
      <alignment horizontal="left" vertical="center"/>
    </xf>
    <xf numFmtId="0" fontId="316" fillId="3" borderId="1" xfId="0" applyFont="1" applyFill="1" applyBorder="1" applyAlignment="1">
      <alignment vertical="center"/>
    </xf>
    <xf numFmtId="0" fontId="317" fillId="3" borderId="1" xfId="0" applyFont="1" applyFill="1" applyBorder="1" applyAlignment="1">
      <alignment horizontal="center" vertical="center"/>
    </xf>
    <xf numFmtId="0" fontId="318" fillId="2" borderId="17" xfId="0" applyFont="1" applyFill="1" applyBorder="1" applyAlignment="1">
      <alignment horizontal="center" vertical="center"/>
    </xf>
    <xf numFmtId="0" fontId="319" fillId="2" borderId="1" xfId="0" applyFont="1" applyFill="1" applyBorder="1" applyAlignment="1">
      <alignment horizontal="center" vertical="center"/>
    </xf>
    <xf numFmtId="0" fontId="320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14" borderId="2" xfId="0" applyFill="1" applyBorder="1"/>
    <xf numFmtId="0" fontId="0" fillId="2" borderId="7" xfId="0" applyFill="1" applyBorder="1"/>
    <xf numFmtId="0" fontId="0" fillId="2" borderId="17" xfId="0" applyFill="1" applyBorder="1"/>
    <xf numFmtId="0" fontId="0" fillId="13" borderId="2" xfId="0" applyFill="1" applyBorder="1"/>
    <xf numFmtId="0" fontId="0" fillId="13" borderId="7" xfId="0" applyFill="1" applyBorder="1"/>
    <xf numFmtId="0" fontId="0" fillId="13" borderId="17" xfId="0" applyFill="1" applyBorder="1"/>
    <xf numFmtId="0" fontId="237" fillId="4" borderId="8" xfId="0" applyFont="1" applyFill="1" applyBorder="1" applyAlignment="1">
      <alignment vertical="center"/>
    </xf>
    <xf numFmtId="0" fontId="238" fillId="4" borderId="3" xfId="0" applyFont="1" applyFill="1" applyBorder="1" applyAlignment="1">
      <alignment vertical="center"/>
    </xf>
    <xf numFmtId="0" fontId="239" fillId="4" borderId="9" xfId="0" applyFont="1" applyFill="1" applyBorder="1" applyAlignment="1">
      <alignment vertical="center"/>
    </xf>
    <xf numFmtId="0" fontId="240" fillId="4" borderId="10" xfId="0" applyFont="1" applyFill="1" applyBorder="1" applyAlignment="1">
      <alignment vertical="center"/>
    </xf>
    <xf numFmtId="0" fontId="241" fillId="4" borderId="11" xfId="0" applyFont="1" applyFill="1" applyBorder="1" applyAlignment="1">
      <alignment vertical="center"/>
    </xf>
    <xf numFmtId="0" fontId="242" fillId="4" borderId="12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210" fillId="2" borderId="1" xfId="0" applyFont="1" applyFill="1" applyBorder="1" applyAlignment="1">
      <alignment horizontal="center"/>
    </xf>
    <xf numFmtId="0" fontId="243" fillId="2" borderId="13" xfId="0" applyFont="1" applyFill="1" applyBorder="1" applyAlignment="1">
      <alignment horizontal="center" vertical="center"/>
    </xf>
    <xf numFmtId="0" fontId="244" fillId="2" borderId="14" xfId="0" applyFont="1" applyFill="1" applyBorder="1" applyAlignment="1">
      <alignment horizontal="center" vertical="center"/>
    </xf>
    <xf numFmtId="0" fontId="24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CEBF7ADF-648C-4981-8860-C91FDAE06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67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6" workbookViewId="0">
      <selection activeCell="A4" sqref="A4:G35"/>
    </sheetView>
  </sheetViews>
  <sheetFormatPr baseColWidth="10" defaultColWidth="9.140625" defaultRowHeight="15" x14ac:dyDescent="0.25"/>
  <cols>
    <col min="2" max="2" width="31.5703125" bestFit="1" customWidth="1"/>
    <col min="3" max="3" width="14.425781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 s="312" t="s">
        <v>2</v>
      </c>
      <c r="B3" s="312" t="s">
        <v>3</v>
      </c>
      <c r="C3" s="312" t="s">
        <v>4</v>
      </c>
      <c r="D3" s="312" t="s">
        <v>5</v>
      </c>
      <c r="E3" s="312" t="s">
        <v>6</v>
      </c>
      <c r="F3" s="312" t="s">
        <v>131</v>
      </c>
      <c r="G3" s="314" t="s">
        <v>132</v>
      </c>
    </row>
    <row r="4" spans="1:7" x14ac:dyDescent="0.25">
      <c r="A4" s="316">
        <v>3450</v>
      </c>
      <c r="B4" s="316" t="s">
        <v>7</v>
      </c>
      <c r="C4" s="316" t="s">
        <v>8</v>
      </c>
      <c r="D4" s="316">
        <v>1</v>
      </c>
      <c r="E4" s="316">
        <v>590</v>
      </c>
      <c r="F4" s="316">
        <v>1</v>
      </c>
      <c r="G4" s="317">
        <v>1</v>
      </c>
    </row>
    <row r="5" spans="1:7" x14ac:dyDescent="0.25">
      <c r="A5" s="316">
        <v>3991</v>
      </c>
      <c r="B5" s="316" t="s">
        <v>34</v>
      </c>
      <c r="C5" s="316" t="s">
        <v>35</v>
      </c>
      <c r="D5" s="316">
        <v>23</v>
      </c>
      <c r="E5" s="316">
        <v>500</v>
      </c>
      <c r="F5" s="316">
        <v>20</v>
      </c>
      <c r="G5" s="317">
        <v>1</v>
      </c>
    </row>
    <row r="6" spans="1:7" x14ac:dyDescent="0.25">
      <c r="A6" s="316">
        <v>4034</v>
      </c>
      <c r="B6" s="316" t="s">
        <v>36</v>
      </c>
      <c r="C6" s="316" t="s">
        <v>37</v>
      </c>
      <c r="D6" s="316">
        <v>24</v>
      </c>
      <c r="E6" s="316">
        <v>500</v>
      </c>
      <c r="F6" s="316">
        <v>21</v>
      </c>
      <c r="G6" s="317">
        <v>1</v>
      </c>
    </row>
    <row r="7" spans="1:7" x14ac:dyDescent="0.25">
      <c r="A7" s="312">
        <v>3157</v>
      </c>
      <c r="B7" s="312" t="s">
        <v>9</v>
      </c>
      <c r="C7" s="312" t="s">
        <v>10</v>
      </c>
      <c r="D7" s="312">
        <v>2</v>
      </c>
      <c r="E7" s="312">
        <v>565</v>
      </c>
      <c r="F7" s="312">
        <v>2</v>
      </c>
      <c r="G7" s="315">
        <v>2</v>
      </c>
    </row>
    <row r="8" spans="1:7" x14ac:dyDescent="0.25">
      <c r="A8" s="313">
        <v>4058</v>
      </c>
      <c r="B8" s="313" t="s">
        <v>39</v>
      </c>
      <c r="C8" s="313" t="s">
        <v>16</v>
      </c>
      <c r="D8" s="313">
        <v>26</v>
      </c>
      <c r="E8" s="313">
        <v>500</v>
      </c>
      <c r="F8" s="313">
        <v>19</v>
      </c>
      <c r="G8" s="315">
        <v>2</v>
      </c>
    </row>
    <row r="9" spans="1:7" x14ac:dyDescent="0.25">
      <c r="A9" s="313">
        <v>3795</v>
      </c>
      <c r="B9" s="313" t="s">
        <v>32</v>
      </c>
      <c r="C9" s="313" t="s">
        <v>33</v>
      </c>
      <c r="D9" s="313">
        <v>21</v>
      </c>
      <c r="E9" s="313">
        <v>500</v>
      </c>
      <c r="F9" s="313">
        <v>22</v>
      </c>
      <c r="G9" s="315">
        <v>2</v>
      </c>
    </row>
    <row r="10" spans="1:7" x14ac:dyDescent="0.25">
      <c r="A10" s="316">
        <v>3896</v>
      </c>
      <c r="B10" s="316" t="s">
        <v>11</v>
      </c>
      <c r="C10" s="316" t="s">
        <v>12</v>
      </c>
      <c r="D10" s="316">
        <v>3</v>
      </c>
      <c r="E10" s="316">
        <v>555</v>
      </c>
      <c r="F10" s="316">
        <v>3</v>
      </c>
      <c r="G10" s="318">
        <v>3</v>
      </c>
    </row>
    <row r="11" spans="1:7" x14ac:dyDescent="0.25">
      <c r="A11" s="316">
        <v>4192</v>
      </c>
      <c r="B11" s="316" t="s">
        <v>40</v>
      </c>
      <c r="C11" s="316" t="s">
        <v>25</v>
      </c>
      <c r="D11" s="316" t="s">
        <v>41</v>
      </c>
      <c r="E11" s="316">
        <v>500</v>
      </c>
      <c r="F11" s="316">
        <v>18</v>
      </c>
      <c r="G11" s="318">
        <v>3</v>
      </c>
    </row>
    <row r="12" spans="1:7" x14ac:dyDescent="0.25">
      <c r="A12" s="316">
        <v>4057</v>
      </c>
      <c r="B12" s="316" t="s">
        <v>38</v>
      </c>
      <c r="C12" s="316" t="s">
        <v>16</v>
      </c>
      <c r="D12" s="316">
        <v>25</v>
      </c>
      <c r="E12" s="316">
        <v>500</v>
      </c>
      <c r="F12" s="316">
        <v>23</v>
      </c>
      <c r="G12" s="318">
        <v>3</v>
      </c>
    </row>
    <row r="13" spans="1:7" x14ac:dyDescent="0.25">
      <c r="A13" s="312">
        <v>3449</v>
      </c>
      <c r="B13" s="312" t="s">
        <v>13</v>
      </c>
      <c r="C13" s="312" t="s">
        <v>12</v>
      </c>
      <c r="D13" s="312">
        <v>4</v>
      </c>
      <c r="E13" s="312">
        <v>550</v>
      </c>
      <c r="F13" s="312">
        <v>4</v>
      </c>
      <c r="G13" s="315">
        <v>4</v>
      </c>
    </row>
    <row r="14" spans="1:7" x14ac:dyDescent="0.25">
      <c r="A14" s="313">
        <v>4033</v>
      </c>
      <c r="B14" s="313" t="s">
        <v>31</v>
      </c>
      <c r="C14" s="313" t="s">
        <v>16</v>
      </c>
      <c r="D14" s="313">
        <v>18</v>
      </c>
      <c r="E14" s="313">
        <v>510</v>
      </c>
      <c r="F14" s="313">
        <v>17</v>
      </c>
      <c r="G14" s="315">
        <v>4</v>
      </c>
    </row>
    <row r="15" spans="1:7" x14ac:dyDescent="0.25">
      <c r="A15" s="313">
        <v>4130</v>
      </c>
      <c r="B15" s="313" t="s">
        <v>45</v>
      </c>
      <c r="C15" s="313" t="s">
        <v>46</v>
      </c>
      <c r="D15" s="313">
        <v>36</v>
      </c>
      <c r="E15" s="313">
        <v>490</v>
      </c>
      <c r="F15" s="313">
        <v>24</v>
      </c>
      <c r="G15" s="315">
        <v>4</v>
      </c>
    </row>
    <row r="16" spans="1:7" x14ac:dyDescent="0.25">
      <c r="A16" s="316">
        <v>3933</v>
      </c>
      <c r="B16" s="316" t="s">
        <v>17</v>
      </c>
      <c r="C16" s="316" t="s">
        <v>18</v>
      </c>
      <c r="D16" s="316">
        <v>7</v>
      </c>
      <c r="E16" s="316">
        <v>540</v>
      </c>
      <c r="F16" s="316">
        <v>5</v>
      </c>
      <c r="G16" s="318">
        <v>5</v>
      </c>
    </row>
    <row r="17" spans="1:7" x14ac:dyDescent="0.25">
      <c r="A17" s="316">
        <v>3676</v>
      </c>
      <c r="B17" s="316" t="s">
        <v>29</v>
      </c>
      <c r="C17" s="316" t="s">
        <v>8</v>
      </c>
      <c r="D17" s="316">
        <v>15</v>
      </c>
      <c r="E17" s="316">
        <v>510</v>
      </c>
      <c r="F17" s="316">
        <v>16</v>
      </c>
      <c r="G17" s="318">
        <v>5</v>
      </c>
    </row>
    <row r="18" spans="1:7" x14ac:dyDescent="0.25">
      <c r="A18" s="316">
        <v>4137</v>
      </c>
      <c r="B18" s="316" t="s">
        <v>51</v>
      </c>
      <c r="C18" s="316" t="s">
        <v>25</v>
      </c>
      <c r="D18" s="316">
        <v>42</v>
      </c>
      <c r="E18" s="316">
        <v>490</v>
      </c>
      <c r="F18" s="316">
        <v>25</v>
      </c>
      <c r="G18" s="318">
        <v>5</v>
      </c>
    </row>
    <row r="19" spans="1:7" x14ac:dyDescent="0.25">
      <c r="A19" s="313">
        <v>3792</v>
      </c>
      <c r="B19" s="313" t="s">
        <v>15</v>
      </c>
      <c r="C19" s="313" t="s">
        <v>16</v>
      </c>
      <c r="D19" s="313">
        <v>6</v>
      </c>
      <c r="E19" s="313">
        <v>540</v>
      </c>
      <c r="F19" s="313">
        <v>6</v>
      </c>
      <c r="G19" s="315">
        <v>6</v>
      </c>
    </row>
    <row r="20" spans="1:7" x14ac:dyDescent="0.25">
      <c r="A20" s="313">
        <v>3724</v>
      </c>
      <c r="B20" s="313" t="s">
        <v>30</v>
      </c>
      <c r="C20" s="313" t="s">
        <v>10</v>
      </c>
      <c r="D20" s="313">
        <v>16</v>
      </c>
      <c r="E20" s="313">
        <v>510</v>
      </c>
      <c r="F20" s="313">
        <v>15</v>
      </c>
      <c r="G20" s="315">
        <v>6</v>
      </c>
    </row>
    <row r="21" spans="1:7" x14ac:dyDescent="0.25">
      <c r="A21" s="313">
        <v>4135</v>
      </c>
      <c r="B21" s="313" t="s">
        <v>50</v>
      </c>
      <c r="C21" s="313" t="s">
        <v>8</v>
      </c>
      <c r="D21" s="313">
        <v>41</v>
      </c>
      <c r="E21" s="313">
        <v>490</v>
      </c>
      <c r="F21" s="313">
        <v>26</v>
      </c>
      <c r="G21" s="315">
        <v>6</v>
      </c>
    </row>
    <row r="22" spans="1:7" x14ac:dyDescent="0.25">
      <c r="A22" s="313">
        <v>3671</v>
      </c>
      <c r="B22" s="313" t="s">
        <v>14</v>
      </c>
      <c r="C22" s="313" t="s">
        <v>8</v>
      </c>
      <c r="D22" s="313">
        <v>5</v>
      </c>
      <c r="E22" s="313">
        <v>540</v>
      </c>
      <c r="F22" s="313">
        <v>7</v>
      </c>
      <c r="G22" s="315">
        <v>7</v>
      </c>
    </row>
    <row r="23" spans="1:7" x14ac:dyDescent="0.25">
      <c r="A23" s="313">
        <v>3719</v>
      </c>
      <c r="B23" s="313" t="s">
        <v>26</v>
      </c>
      <c r="C23" s="313" t="s">
        <v>8</v>
      </c>
      <c r="D23" s="313">
        <v>13</v>
      </c>
      <c r="E23" s="313">
        <v>515</v>
      </c>
      <c r="F23" s="313">
        <v>14</v>
      </c>
      <c r="G23" s="315">
        <v>7</v>
      </c>
    </row>
    <row r="24" spans="1:7" x14ac:dyDescent="0.25">
      <c r="A24" s="313">
        <v>4133</v>
      </c>
      <c r="B24" s="313" t="s">
        <v>48</v>
      </c>
      <c r="C24" s="313" t="s">
        <v>16</v>
      </c>
      <c r="D24" s="313">
        <v>39</v>
      </c>
      <c r="E24" s="313">
        <v>490</v>
      </c>
      <c r="F24" s="313">
        <v>27</v>
      </c>
      <c r="G24" s="315">
        <v>7</v>
      </c>
    </row>
    <row r="25" spans="1:7" x14ac:dyDescent="0.25">
      <c r="A25" s="316">
        <v>3932</v>
      </c>
      <c r="B25" s="316" t="s">
        <v>19</v>
      </c>
      <c r="C25" s="316" t="s">
        <v>18</v>
      </c>
      <c r="D25" s="316">
        <v>8</v>
      </c>
      <c r="E25" s="316">
        <v>535</v>
      </c>
      <c r="F25" s="316">
        <v>8</v>
      </c>
      <c r="G25" s="318">
        <v>8</v>
      </c>
    </row>
    <row r="26" spans="1:7" x14ac:dyDescent="0.25">
      <c r="A26" s="316">
        <v>4071</v>
      </c>
      <c r="B26" s="316" t="s">
        <v>27</v>
      </c>
      <c r="C26" s="316" t="s">
        <v>28</v>
      </c>
      <c r="D26" s="316">
        <v>14</v>
      </c>
      <c r="E26" s="316">
        <v>515</v>
      </c>
      <c r="F26" s="316">
        <v>13</v>
      </c>
      <c r="G26" s="318">
        <v>8</v>
      </c>
    </row>
    <row r="27" spans="1:7" x14ac:dyDescent="0.25">
      <c r="A27" s="316">
        <v>4067</v>
      </c>
      <c r="B27" s="316" t="s">
        <v>42</v>
      </c>
      <c r="C27" s="316" t="s">
        <v>35</v>
      </c>
      <c r="D27" s="316">
        <v>30</v>
      </c>
      <c r="E27" s="316">
        <v>490</v>
      </c>
      <c r="F27" s="316">
        <v>28</v>
      </c>
      <c r="G27" s="318">
        <v>8</v>
      </c>
    </row>
    <row r="28" spans="1:7" x14ac:dyDescent="0.25">
      <c r="A28" s="313">
        <v>3467</v>
      </c>
      <c r="B28" s="313" t="s">
        <v>20</v>
      </c>
      <c r="C28" s="313" t="s">
        <v>21</v>
      </c>
      <c r="D28" s="313">
        <v>9</v>
      </c>
      <c r="E28" s="313">
        <v>525</v>
      </c>
      <c r="F28" s="313">
        <v>9</v>
      </c>
      <c r="G28" s="315">
        <v>9</v>
      </c>
    </row>
    <row r="29" spans="1:7" x14ac:dyDescent="0.25">
      <c r="A29" s="313">
        <v>3458</v>
      </c>
      <c r="B29" s="313" t="s">
        <v>24</v>
      </c>
      <c r="C29" s="313" t="s">
        <v>25</v>
      </c>
      <c r="D29" s="313">
        <v>12</v>
      </c>
      <c r="E29" s="313">
        <v>515</v>
      </c>
      <c r="F29" s="313">
        <v>12</v>
      </c>
      <c r="G29" s="315">
        <v>9</v>
      </c>
    </row>
    <row r="30" spans="1:7" x14ac:dyDescent="0.25">
      <c r="A30" s="313">
        <v>4134</v>
      </c>
      <c r="B30" s="313" t="s">
        <v>49</v>
      </c>
      <c r="C30" s="313" t="s">
        <v>16</v>
      </c>
      <c r="D30" s="313">
        <v>40</v>
      </c>
      <c r="E30" s="313">
        <v>490</v>
      </c>
      <c r="F30" s="313">
        <v>29</v>
      </c>
      <c r="G30" s="315">
        <v>9</v>
      </c>
    </row>
    <row r="31" spans="1:7" x14ac:dyDescent="0.25">
      <c r="A31" s="316">
        <v>3615</v>
      </c>
      <c r="B31" s="316" t="s">
        <v>22</v>
      </c>
      <c r="C31" s="316" t="s">
        <v>16</v>
      </c>
      <c r="D31" s="316">
        <v>10</v>
      </c>
      <c r="E31" s="316">
        <v>525</v>
      </c>
      <c r="F31" s="316">
        <v>10</v>
      </c>
      <c r="G31" s="318">
        <v>10</v>
      </c>
    </row>
    <row r="32" spans="1:7" x14ac:dyDescent="0.25">
      <c r="A32" s="316">
        <v>3160</v>
      </c>
      <c r="B32" s="316" t="s">
        <v>23</v>
      </c>
      <c r="C32" s="316" t="s">
        <v>8</v>
      </c>
      <c r="D32" s="316">
        <v>11</v>
      </c>
      <c r="E32" s="316">
        <v>520</v>
      </c>
      <c r="F32" s="316">
        <v>11</v>
      </c>
      <c r="G32" s="318">
        <v>10</v>
      </c>
    </row>
    <row r="33" spans="1:7" x14ac:dyDescent="0.25">
      <c r="A33" s="316">
        <v>4131</v>
      </c>
      <c r="B33" s="316" t="s">
        <v>47</v>
      </c>
      <c r="C33" s="316" t="s">
        <v>16</v>
      </c>
      <c r="D33" s="316">
        <v>37</v>
      </c>
      <c r="E33" s="316">
        <v>490</v>
      </c>
      <c r="F33" s="316">
        <v>30</v>
      </c>
      <c r="G33" s="318">
        <v>10</v>
      </c>
    </row>
    <row r="34" spans="1:7" x14ac:dyDescent="0.25">
      <c r="A34" s="316">
        <v>4128</v>
      </c>
      <c r="B34" s="316" t="s">
        <v>43</v>
      </c>
      <c r="C34" s="316" t="s">
        <v>44</v>
      </c>
      <c r="D34" s="316">
        <v>34</v>
      </c>
      <c r="E34" s="316">
        <v>490</v>
      </c>
      <c r="F34" s="316">
        <v>31</v>
      </c>
      <c r="G34" s="318">
        <v>10</v>
      </c>
    </row>
    <row r="35" spans="1:7" x14ac:dyDescent="0.25">
      <c r="A35">
        <v>4182</v>
      </c>
      <c r="B35" t="s">
        <v>133</v>
      </c>
      <c r="C35" t="s">
        <v>16</v>
      </c>
      <c r="D35" t="s">
        <v>41</v>
      </c>
      <c r="E35">
        <v>500</v>
      </c>
      <c r="F35">
        <v>15</v>
      </c>
      <c r="G35">
        <v>1</v>
      </c>
    </row>
  </sheetData>
  <autoFilter ref="A3:G3"/>
  <sortState ref="A4:G34">
    <sortCondition ref="G4:G34"/>
    <sortCondition ref="F4:F34"/>
    <sortCondition descending="1" ref="E4:E3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6" workbookViewId="0">
      <selection activeCell="E30" sqref="E30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09"/>
    </row>
    <row r="5" spans="2:10" ht="25.5" customHeight="1" x14ac:dyDescent="0.35">
      <c r="D5" s="209"/>
    </row>
    <row r="6" spans="2:10" ht="25.5" customHeight="1" x14ac:dyDescent="0.35">
      <c r="D6" s="209"/>
    </row>
    <row r="7" spans="2:10" ht="29.25" customHeight="1" x14ac:dyDescent="0.35">
      <c r="C7" s="326"/>
      <c r="D7" s="326"/>
      <c r="E7" s="326"/>
      <c r="F7" s="326"/>
      <c r="G7" s="211" t="s">
        <v>81</v>
      </c>
      <c r="H7" s="232">
        <v>45037.730843715275</v>
      </c>
      <c r="J7" s="212"/>
    </row>
    <row r="8" spans="2:10" ht="20.25" customHeight="1" x14ac:dyDescent="0.35">
      <c r="D8" s="209"/>
      <c r="G8" s="213"/>
    </row>
    <row r="9" spans="2:10" ht="21" customHeight="1" x14ac:dyDescent="0.35">
      <c r="B9" s="213" t="s">
        <v>82</v>
      </c>
      <c r="C9" s="213"/>
      <c r="D9" s="214" t="s">
        <v>72</v>
      </c>
      <c r="E9" s="213" t="s">
        <v>54</v>
      </c>
      <c r="F9" s="5" t="s">
        <v>134</v>
      </c>
      <c r="G9" s="213" t="s">
        <v>55</v>
      </c>
      <c r="H9" s="214"/>
      <c r="J9" s="210"/>
    </row>
    <row r="10" spans="2:10" ht="30" customHeight="1" x14ac:dyDescent="0.25"/>
    <row r="11" spans="2:10" ht="21" customHeight="1" x14ac:dyDescent="0.25">
      <c r="B11" s="213" t="s">
        <v>56</v>
      </c>
      <c r="C11" s="215" t="s">
        <v>57</v>
      </c>
      <c r="D11" s="215" t="s">
        <v>58</v>
      </c>
      <c r="E11" s="215" t="s">
        <v>59</v>
      </c>
      <c r="F11" s="215" t="s">
        <v>60</v>
      </c>
      <c r="G11" s="215" t="s">
        <v>61</v>
      </c>
    </row>
    <row r="12" spans="2:10" ht="21" customHeight="1" x14ac:dyDescent="0.35">
      <c r="B12" s="216">
        <v>1</v>
      </c>
      <c r="C12" s="217">
        <v>3467</v>
      </c>
      <c r="D12" s="218" t="str">
        <f>IF(ISBLANK(C12),"",VLOOKUP(C12,Inscripcion!$A$1:$E$200,2,FALSE))</f>
        <v>Mathias Garbanzo Ulate</v>
      </c>
      <c r="E12" s="219" t="str">
        <f>IF(ISBLANK(C12),"",VLOOKUP(C12,Inscripcion!$A$1:$E$200,3,FALSE))</f>
        <v>Escazu</v>
      </c>
      <c r="F12" s="219">
        <f>IF(ISBLANK(C12),"",VLOOKUP(C12,Inscripcion!$A$1:$E$200,4,FALSE))</f>
        <v>9</v>
      </c>
      <c r="G12" s="219">
        <f>IF(ISBLANK(C12),"",VLOOKUP(C12,Inscripcion!$A$1:$E$200,5,FALSE))</f>
        <v>525</v>
      </c>
    </row>
    <row r="13" spans="2:10" ht="21" customHeight="1" x14ac:dyDescent="0.35">
      <c r="B13" s="216">
        <v>2</v>
      </c>
      <c r="C13" s="217">
        <v>3458</v>
      </c>
      <c r="D13" s="218" t="str">
        <f>IF(ISBLANK(C13),"",VLOOKUP(C13,Inscripcion!$A$1:$E$200,2,FALSE))</f>
        <v>Santiago Alvarez Longhi</v>
      </c>
      <c r="E13" s="219" t="str">
        <f>IF(ISBLANK(C13),"",VLOOKUP(C13,Inscripcion!$A$1:$E$200,3,FALSE))</f>
        <v>Santo Domingo</v>
      </c>
      <c r="F13" s="219">
        <f>IF(ISBLANK(C13),"",VLOOKUP(C13,Inscripcion!$A$1:$E$200,4,FALSE))</f>
        <v>12</v>
      </c>
      <c r="G13" s="219">
        <f>IF(ISBLANK(C13),"",VLOOKUP(C13,Inscripcion!$A$1:$E$200,5,FALSE))</f>
        <v>515</v>
      </c>
    </row>
    <row r="14" spans="2:10" ht="21" customHeight="1" x14ac:dyDescent="0.35">
      <c r="B14" s="216">
        <v>3</v>
      </c>
      <c r="C14" s="217">
        <v>4034</v>
      </c>
      <c r="D14" s="218" t="str">
        <f>IF(ISBLANK(C14),"",VLOOKUP(C14,Inscripcion!$A$1:$E$200,2,FALSE))</f>
        <v>Ian David Garro Alonso</v>
      </c>
      <c r="E14" s="219" t="str">
        <f>IF(ISBLANK(C14),"",VLOOKUP(C14,Inscripcion!$A$1:$E$200,3,FALSE))</f>
        <v>San Jose</v>
      </c>
      <c r="F14" s="219">
        <f>IF(ISBLANK(C14),"",VLOOKUP(C14,Inscripcion!$A$1:$E$200,4,FALSE))</f>
        <v>24</v>
      </c>
      <c r="G14" s="219">
        <f>IF(ISBLANK(C14),"",VLOOKUP(C14,Inscripcion!$A$1:$E$200,5,FALSE))</f>
        <v>500</v>
      </c>
    </row>
    <row r="15" spans="2:10" ht="21" customHeight="1" x14ac:dyDescent="0.35">
      <c r="B15" s="216">
        <v>4</v>
      </c>
      <c r="C15" s="217">
        <v>4182</v>
      </c>
      <c r="D15" s="218" t="str">
        <f>IF(ISBLANK(C15),"",VLOOKUP(C15,Inscripcion!$A$1:$E$200,2,FALSE))</f>
        <v>Juan Pablo Arce Vásquez</v>
      </c>
      <c r="E15" s="219" t="str">
        <f>IF(ISBLANK(C15),"",VLOOKUP(C15,Inscripcion!$A$1:$E$200,3,FALSE))</f>
        <v>San Carlos</v>
      </c>
      <c r="F15" s="219" t="str">
        <f>IF(ISBLANK(C15),"",VLOOKUP(C15,Inscripcion!$A$1:$E$200,4,FALSE))</f>
        <v>NUEVO AFILIADO</v>
      </c>
      <c r="G15" s="219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220" t="s">
        <v>63</v>
      </c>
      <c r="C17" s="220" t="s">
        <v>83</v>
      </c>
      <c r="D17" s="220" t="s">
        <v>64</v>
      </c>
      <c r="E17" s="221" t="s">
        <v>65</v>
      </c>
      <c r="F17" s="220" t="s">
        <v>66</v>
      </c>
      <c r="G17" s="220" t="s">
        <v>67</v>
      </c>
      <c r="H17" s="222" t="s">
        <v>68</v>
      </c>
    </row>
    <row r="18" spans="2:8" ht="21" customHeight="1" x14ac:dyDescent="0.25">
      <c r="B18" s="223">
        <v>1</v>
      </c>
      <c r="C18" s="224">
        <v>1</v>
      </c>
      <c r="D18" s="225" t="str">
        <f>D12</f>
        <v>Mathias Garbanzo Ulate</v>
      </c>
      <c r="E18" s="226">
        <v>11</v>
      </c>
      <c r="F18" s="226">
        <v>12</v>
      </c>
      <c r="G18" s="226"/>
      <c r="H18" s="227">
        <v>1</v>
      </c>
    </row>
    <row r="19" spans="2:8" ht="21" customHeight="1" x14ac:dyDescent="0.25">
      <c r="B19" s="228"/>
      <c r="C19" s="224">
        <v>3</v>
      </c>
      <c r="D19" s="225" t="str">
        <f>D14</f>
        <v>Ian David Garro Alonso</v>
      </c>
      <c r="E19" s="226">
        <v>6</v>
      </c>
      <c r="F19" s="226">
        <v>10</v>
      </c>
      <c r="G19" s="226"/>
      <c r="H19" s="229"/>
    </row>
    <row r="20" spans="2:8" ht="21" customHeight="1" x14ac:dyDescent="0.25">
      <c r="B20" s="223">
        <v>2</v>
      </c>
      <c r="C20" s="226">
        <v>4</v>
      </c>
      <c r="D20" s="225" t="str">
        <f>D15</f>
        <v>Juan Pablo Arce Vásquez</v>
      </c>
      <c r="E20" s="226">
        <v>8</v>
      </c>
      <c r="F20" s="226">
        <v>6</v>
      </c>
      <c r="G20" s="226"/>
      <c r="H20" s="227">
        <v>2</v>
      </c>
    </row>
    <row r="21" spans="2:8" ht="21" customHeight="1" x14ac:dyDescent="0.25">
      <c r="B21" s="228"/>
      <c r="C21" s="226">
        <v>2</v>
      </c>
      <c r="D21" s="225" t="str">
        <f>D13</f>
        <v>Santiago Alvarez Longhi</v>
      </c>
      <c r="E21" s="226">
        <v>11</v>
      </c>
      <c r="F21" s="226">
        <v>11</v>
      </c>
      <c r="G21" s="226"/>
      <c r="H21" s="229"/>
    </row>
    <row r="22" spans="2:8" ht="21" customHeight="1" x14ac:dyDescent="0.25">
      <c r="B22" s="223">
        <v>3</v>
      </c>
      <c r="C22" s="226">
        <v>1</v>
      </c>
      <c r="D22" s="225" t="str">
        <f>D12</f>
        <v>Mathias Garbanzo Ulate</v>
      </c>
      <c r="E22" s="226">
        <v>11</v>
      </c>
      <c r="F22" s="226">
        <v>4</v>
      </c>
      <c r="G22" s="226">
        <v>3</v>
      </c>
      <c r="H22" s="230">
        <v>2</v>
      </c>
    </row>
    <row r="23" spans="2:8" ht="21" customHeight="1" x14ac:dyDescent="0.25">
      <c r="B23" s="228"/>
      <c r="C23" s="226">
        <v>2</v>
      </c>
      <c r="D23" s="225" t="str">
        <f>D13</f>
        <v>Santiago Alvarez Longhi</v>
      </c>
      <c r="E23" s="226">
        <v>9</v>
      </c>
      <c r="F23" s="226">
        <v>11</v>
      </c>
      <c r="G23" s="226">
        <v>11</v>
      </c>
      <c r="H23" s="229"/>
    </row>
    <row r="24" spans="2:8" ht="21" customHeight="1" x14ac:dyDescent="0.25">
      <c r="B24" s="223">
        <v>4</v>
      </c>
      <c r="C24" s="224">
        <v>3</v>
      </c>
      <c r="D24" s="225" t="str">
        <f>D19</f>
        <v>Ian David Garro Alonso</v>
      </c>
      <c r="E24" s="226">
        <v>11</v>
      </c>
      <c r="F24" s="226">
        <v>11</v>
      </c>
      <c r="G24" s="226"/>
      <c r="H24" s="230">
        <v>3</v>
      </c>
    </row>
    <row r="25" spans="2:8" ht="21" customHeight="1" x14ac:dyDescent="0.25">
      <c r="B25" s="228"/>
      <c r="C25" s="224">
        <v>4</v>
      </c>
      <c r="D25" s="225" t="str">
        <f>D20</f>
        <v>Juan Pablo Arce Vásquez</v>
      </c>
      <c r="E25" s="226">
        <v>1</v>
      </c>
      <c r="F25" s="226">
        <v>3</v>
      </c>
      <c r="G25" s="226"/>
      <c r="H25" s="229"/>
    </row>
    <row r="26" spans="2:8" ht="21" customHeight="1" x14ac:dyDescent="0.25">
      <c r="B26" s="223">
        <v>5</v>
      </c>
      <c r="C26" s="226">
        <v>1</v>
      </c>
      <c r="D26" s="225" t="str">
        <f>D12</f>
        <v>Mathias Garbanzo Ulate</v>
      </c>
      <c r="E26" s="226">
        <v>11</v>
      </c>
      <c r="F26" s="226">
        <v>11</v>
      </c>
      <c r="G26" s="226"/>
      <c r="H26" s="230">
        <v>1</v>
      </c>
    </row>
    <row r="27" spans="2:8" ht="21" customHeight="1" x14ac:dyDescent="0.25">
      <c r="B27" s="228"/>
      <c r="C27" s="226">
        <v>4</v>
      </c>
      <c r="D27" s="225" t="str">
        <f>D15</f>
        <v>Juan Pablo Arce Vásquez</v>
      </c>
      <c r="E27" s="226">
        <v>3</v>
      </c>
      <c r="F27" s="226">
        <v>4</v>
      </c>
      <c r="G27" s="226"/>
      <c r="H27" s="229"/>
    </row>
    <row r="28" spans="2:8" ht="21" customHeight="1" x14ac:dyDescent="0.25">
      <c r="B28" s="223">
        <v>6</v>
      </c>
      <c r="C28" s="226">
        <v>2</v>
      </c>
      <c r="D28" s="225" t="str">
        <f>D13</f>
        <v>Santiago Alvarez Longhi</v>
      </c>
      <c r="E28" s="226">
        <v>11</v>
      </c>
      <c r="F28" s="226">
        <v>16</v>
      </c>
      <c r="G28" s="226"/>
      <c r="H28" s="230">
        <v>2</v>
      </c>
    </row>
    <row r="29" spans="2:8" ht="21" customHeight="1" x14ac:dyDescent="0.25">
      <c r="B29" s="228"/>
      <c r="C29" s="226">
        <v>3</v>
      </c>
      <c r="D29" s="225" t="str">
        <f>D24</f>
        <v>Ian David Garro Alonso</v>
      </c>
      <c r="E29" s="226">
        <v>8</v>
      </c>
      <c r="F29" s="226">
        <v>14</v>
      </c>
      <c r="G29" s="226"/>
      <c r="H29" s="229"/>
    </row>
    <row r="33" spans="4:4" ht="20.25" customHeight="1" x14ac:dyDescent="0.25">
      <c r="D33" s="226" t="s">
        <v>69</v>
      </c>
    </row>
    <row r="34" spans="4:4" ht="20.25" customHeight="1" x14ac:dyDescent="0.25">
      <c r="D34" s="231" t="s">
        <v>70</v>
      </c>
    </row>
    <row r="35" spans="4:4" ht="20.25" customHeight="1" x14ac:dyDescent="0.25">
      <c r="D35" s="231" t="s">
        <v>71</v>
      </c>
    </row>
  </sheetData>
  <mergeCells count="1">
    <mergeCell ref="C7:F7"/>
  </mergeCells>
  <pageMargins left="0.7" right="0.7" top="0.75" bottom="0.75" header="0.3" footer="0.3"/>
  <pageSetup scale="7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6" workbookViewId="0">
      <selection activeCell="H27" sqref="H27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09"/>
    </row>
    <row r="5" spans="2:10" ht="25.5" customHeight="1" x14ac:dyDescent="0.35">
      <c r="D5" s="209"/>
    </row>
    <row r="6" spans="2:10" ht="25.5" customHeight="1" x14ac:dyDescent="0.35">
      <c r="D6" s="209"/>
    </row>
    <row r="7" spans="2:10" ht="29.25" customHeight="1" x14ac:dyDescent="0.35">
      <c r="C7" s="326"/>
      <c r="D7" s="326"/>
      <c r="E7" s="326"/>
      <c r="F7" s="326"/>
      <c r="G7" s="211" t="s">
        <v>81</v>
      </c>
      <c r="H7" s="232">
        <v>45037.730843715275</v>
      </c>
      <c r="J7" s="212"/>
    </row>
    <row r="8" spans="2:10" ht="20.25" customHeight="1" x14ac:dyDescent="0.35">
      <c r="D8" s="209"/>
      <c r="G8" s="213"/>
    </row>
    <row r="9" spans="2:10" ht="21" customHeight="1" x14ac:dyDescent="0.35">
      <c r="B9" s="213" t="s">
        <v>82</v>
      </c>
      <c r="C9" s="213"/>
      <c r="D9" s="214" t="s">
        <v>72</v>
      </c>
      <c r="E9" s="213" t="s">
        <v>54</v>
      </c>
      <c r="F9" s="214" t="s">
        <v>84</v>
      </c>
      <c r="G9" s="213" t="s">
        <v>55</v>
      </c>
      <c r="H9" s="214"/>
      <c r="J9" s="210"/>
    </row>
    <row r="10" spans="2:10" ht="30" customHeight="1" x14ac:dyDescent="0.25"/>
    <row r="11" spans="2:10" ht="21" customHeight="1" x14ac:dyDescent="0.25">
      <c r="B11" s="213" t="s">
        <v>56</v>
      </c>
      <c r="C11" s="215" t="s">
        <v>57</v>
      </c>
      <c r="D11" s="215" t="s">
        <v>58</v>
      </c>
      <c r="E11" s="215" t="s">
        <v>59</v>
      </c>
      <c r="F11" s="215" t="s">
        <v>60</v>
      </c>
      <c r="G11" s="215" t="s">
        <v>61</v>
      </c>
    </row>
    <row r="12" spans="2:10" ht="21" customHeight="1" x14ac:dyDescent="0.35">
      <c r="B12" s="216">
        <v>1</v>
      </c>
      <c r="C12" s="217">
        <v>3615</v>
      </c>
      <c r="D12" s="218" t="str">
        <f>IF(ISBLANK(C12),"",VLOOKUP(C12,Inscripcion!$A$1:$E$200,2,FALSE))</f>
        <v>Marvin Alonso Valerio Morales</v>
      </c>
      <c r="E12" s="219" t="str">
        <f>IF(ISBLANK(C12),"",VLOOKUP(C12,Inscripcion!$A$1:$E$200,3,FALSE))</f>
        <v>San Carlos</v>
      </c>
      <c r="F12" s="219">
        <f>IF(ISBLANK(C12),"",VLOOKUP(C12,Inscripcion!$A$1:$E$200,4,FALSE))</f>
        <v>10</v>
      </c>
      <c r="G12" s="219">
        <f>IF(ISBLANK(C12),"",VLOOKUP(C12,Inscripcion!$A$1:$E$200,5,FALSE))</f>
        <v>525</v>
      </c>
    </row>
    <row r="13" spans="2:10" ht="21" customHeight="1" x14ac:dyDescent="0.35">
      <c r="B13" s="216">
        <v>2</v>
      </c>
      <c r="C13" s="217">
        <v>3160</v>
      </c>
      <c r="D13" s="218" t="str">
        <f>IF(ISBLANK(C13),"",VLOOKUP(C13,Inscripcion!$A$1:$E$200,2,FALSE))</f>
        <v>Sebastian Mora Fuentes</v>
      </c>
      <c r="E13" s="219" t="str">
        <f>IF(ISBLANK(C13),"",VLOOKUP(C13,Inscripcion!$A$1:$E$200,3,FALSE))</f>
        <v>Santa Ana</v>
      </c>
      <c r="F13" s="219">
        <f>IF(ISBLANK(C13),"",VLOOKUP(C13,Inscripcion!$A$1:$E$200,4,FALSE))</f>
        <v>11</v>
      </c>
      <c r="G13" s="219">
        <f>IF(ISBLANK(C13),"",VLOOKUP(C13,Inscripcion!$A$1:$E$200,5,FALSE))</f>
        <v>520</v>
      </c>
    </row>
    <row r="14" spans="2:10" ht="21" customHeight="1" x14ac:dyDescent="0.35">
      <c r="B14" s="216">
        <v>3</v>
      </c>
      <c r="C14" s="217">
        <v>4067</v>
      </c>
      <c r="D14" s="218" t="str">
        <f>IF(ISBLANK(C14),"",VLOOKUP(C14,Inscripcion!$A$1:$E$200,2,FALSE))</f>
        <v>Sebastian Sanchez Delgado</v>
      </c>
      <c r="E14" s="219" t="str">
        <f>IF(ISBLANK(C14),"",VLOOKUP(C14,Inscripcion!$A$1:$E$200,3,FALSE))</f>
        <v>Escazú</v>
      </c>
      <c r="F14" s="219">
        <f>IF(ISBLANK(C14),"",VLOOKUP(C14,Inscripcion!$A$1:$E$200,4,FALSE))</f>
        <v>30</v>
      </c>
      <c r="G14" s="219">
        <f>IF(ISBLANK(C14),"",VLOOKUP(C14,Inscripcion!$A$1:$E$200,5,FALSE))</f>
        <v>490</v>
      </c>
    </row>
    <row r="15" spans="2:10" ht="21" customHeight="1" x14ac:dyDescent="0.35">
      <c r="B15" s="216">
        <v>4</v>
      </c>
      <c r="C15" s="217">
        <v>4128</v>
      </c>
      <c r="D15" s="218" t="str">
        <f>IF(ISBLANK(C15),"",VLOOKUP(C15,Inscripcion!$A$1:$E$200,2,FALSE))</f>
        <v>Esteban Chacón Altamirano</v>
      </c>
      <c r="E15" s="219" t="str">
        <f>IF(ISBLANK(C15),"",VLOOKUP(C15,Inscripcion!$A$1:$E$200,3,FALSE))</f>
        <v>Curridabat</v>
      </c>
      <c r="F15" s="219">
        <f>IF(ISBLANK(C15),"",VLOOKUP(C15,Inscripcion!$A$1:$E$200,4,FALSE))</f>
        <v>34</v>
      </c>
      <c r="G15" s="219">
        <f>IF(ISBLANK(C15),"",VLOOKUP(C15,Inscripcion!$A$1:$E$200,5,FALSE))</f>
        <v>490</v>
      </c>
    </row>
    <row r="16" spans="2:10" ht="21" customHeight="1" x14ac:dyDescent="0.25"/>
    <row r="17" spans="2:8" ht="21" customHeight="1" x14ac:dyDescent="0.25">
      <c r="B17" s="220" t="s">
        <v>63</v>
      </c>
      <c r="C17" s="220" t="s">
        <v>83</v>
      </c>
      <c r="D17" s="220" t="s">
        <v>64</v>
      </c>
      <c r="E17" s="221" t="s">
        <v>65</v>
      </c>
      <c r="F17" s="220" t="s">
        <v>66</v>
      </c>
      <c r="G17" s="220" t="s">
        <v>67</v>
      </c>
      <c r="H17" s="222" t="s">
        <v>68</v>
      </c>
    </row>
    <row r="18" spans="2:8" ht="21" customHeight="1" x14ac:dyDescent="0.25">
      <c r="B18" s="223">
        <v>1</v>
      </c>
      <c r="C18" s="224">
        <v>1</v>
      </c>
      <c r="D18" s="225" t="str">
        <f>D12</f>
        <v>Marvin Alonso Valerio Morales</v>
      </c>
      <c r="E18" s="226">
        <v>11</v>
      </c>
      <c r="F18" s="226">
        <v>11</v>
      </c>
      <c r="G18" s="226"/>
      <c r="H18" s="227">
        <v>1</v>
      </c>
    </row>
    <row r="19" spans="2:8" ht="21" customHeight="1" x14ac:dyDescent="0.25">
      <c r="B19" s="228"/>
      <c r="C19" s="224">
        <v>3</v>
      </c>
      <c r="D19" s="225" t="str">
        <f>D14</f>
        <v>Sebastian Sanchez Delgado</v>
      </c>
      <c r="E19" s="226">
        <v>5</v>
      </c>
      <c r="F19" s="226">
        <v>1</v>
      </c>
      <c r="G19" s="226"/>
      <c r="H19" s="229"/>
    </row>
    <row r="20" spans="2:8" ht="21" customHeight="1" x14ac:dyDescent="0.25">
      <c r="B20" s="223">
        <v>2</v>
      </c>
      <c r="C20" s="226">
        <v>4</v>
      </c>
      <c r="D20" s="225" t="str">
        <f>D15</f>
        <v>Esteban Chacón Altamirano</v>
      </c>
      <c r="E20" s="226">
        <v>7</v>
      </c>
      <c r="F20" s="226">
        <v>6</v>
      </c>
      <c r="G20" s="226"/>
      <c r="H20" s="227">
        <v>2</v>
      </c>
    </row>
    <row r="21" spans="2:8" ht="21" customHeight="1" x14ac:dyDescent="0.25">
      <c r="B21" s="228"/>
      <c r="C21" s="226">
        <v>2</v>
      </c>
      <c r="D21" s="225" t="str">
        <f>D13</f>
        <v>Sebastian Mora Fuentes</v>
      </c>
      <c r="E21" s="226">
        <v>11</v>
      </c>
      <c r="F21" s="226">
        <v>11</v>
      </c>
      <c r="G21" s="226"/>
      <c r="H21" s="229"/>
    </row>
    <row r="22" spans="2:8" ht="21" customHeight="1" x14ac:dyDescent="0.25">
      <c r="B22" s="223">
        <v>3</v>
      </c>
      <c r="C22" s="226">
        <v>1</v>
      </c>
      <c r="D22" s="225" t="str">
        <f>D12</f>
        <v>Marvin Alonso Valerio Morales</v>
      </c>
      <c r="E22" s="226">
        <v>8</v>
      </c>
      <c r="F22" s="226">
        <v>6</v>
      </c>
      <c r="G22" s="226"/>
      <c r="H22" s="230">
        <v>2</v>
      </c>
    </row>
    <row r="23" spans="2:8" ht="21" customHeight="1" x14ac:dyDescent="0.25">
      <c r="B23" s="228"/>
      <c r="C23" s="226">
        <v>2</v>
      </c>
      <c r="D23" s="225" t="str">
        <f>D13</f>
        <v>Sebastian Mora Fuentes</v>
      </c>
      <c r="E23" s="226">
        <v>11</v>
      </c>
      <c r="F23" s="226">
        <v>11</v>
      </c>
      <c r="G23" s="226"/>
      <c r="H23" s="229"/>
    </row>
    <row r="24" spans="2:8" ht="21" customHeight="1" x14ac:dyDescent="0.25">
      <c r="B24" s="223">
        <v>4</v>
      </c>
      <c r="C24" s="224">
        <v>3</v>
      </c>
      <c r="D24" s="225" t="str">
        <f>D19</f>
        <v>Sebastian Sanchez Delgado</v>
      </c>
      <c r="E24" s="226">
        <v>6</v>
      </c>
      <c r="F24" s="226">
        <v>11</v>
      </c>
      <c r="G24" s="226">
        <v>15</v>
      </c>
      <c r="H24" s="230">
        <v>4</v>
      </c>
    </row>
    <row r="25" spans="2:8" ht="21" customHeight="1" x14ac:dyDescent="0.25">
      <c r="B25" s="228"/>
      <c r="C25" s="224">
        <v>4</v>
      </c>
      <c r="D25" s="225" t="str">
        <f>D20</f>
        <v>Esteban Chacón Altamirano</v>
      </c>
      <c r="E25" s="226">
        <v>11</v>
      </c>
      <c r="F25" s="226">
        <v>9</v>
      </c>
      <c r="G25" s="226">
        <v>17</v>
      </c>
      <c r="H25" s="229"/>
    </row>
    <row r="26" spans="2:8" ht="21" customHeight="1" x14ac:dyDescent="0.25">
      <c r="B26" s="223">
        <v>5</v>
      </c>
      <c r="C26" s="226">
        <v>1</v>
      </c>
      <c r="D26" s="225" t="str">
        <f>D12</f>
        <v>Marvin Alonso Valerio Morales</v>
      </c>
      <c r="E26" s="226">
        <v>11</v>
      </c>
      <c r="F26" s="226">
        <v>11</v>
      </c>
      <c r="G26" s="226"/>
      <c r="H26" s="230">
        <v>1</v>
      </c>
    </row>
    <row r="27" spans="2:8" ht="21" customHeight="1" x14ac:dyDescent="0.25">
      <c r="B27" s="228"/>
      <c r="C27" s="226">
        <v>4</v>
      </c>
      <c r="D27" s="225" t="str">
        <f>D15</f>
        <v>Esteban Chacón Altamirano</v>
      </c>
      <c r="E27" s="226">
        <v>7</v>
      </c>
      <c r="F27" s="226">
        <v>3</v>
      </c>
      <c r="G27" s="226"/>
      <c r="H27" s="229"/>
    </row>
    <row r="28" spans="2:8" ht="21" customHeight="1" x14ac:dyDescent="0.25">
      <c r="B28" s="223">
        <v>6</v>
      </c>
      <c r="C28" s="226">
        <v>2</v>
      </c>
      <c r="D28" s="225" t="str">
        <f>D13</f>
        <v>Sebastian Mora Fuentes</v>
      </c>
      <c r="E28" s="226">
        <v>11</v>
      </c>
      <c r="F28" s="226">
        <v>11</v>
      </c>
      <c r="G28" s="226"/>
      <c r="H28" s="230">
        <v>2</v>
      </c>
    </row>
    <row r="29" spans="2:8" ht="21" customHeight="1" x14ac:dyDescent="0.25">
      <c r="B29" s="228"/>
      <c r="C29" s="226">
        <v>3</v>
      </c>
      <c r="D29" s="225" t="str">
        <f>D24</f>
        <v>Sebastian Sanchez Delgado</v>
      </c>
      <c r="E29" s="226">
        <v>4</v>
      </c>
      <c r="F29" s="226">
        <v>4</v>
      </c>
      <c r="G29" s="226"/>
      <c r="H29" s="229"/>
    </row>
    <row r="33" spans="4:4" ht="20.25" customHeight="1" x14ac:dyDescent="0.25">
      <c r="D33" s="226" t="s">
        <v>69</v>
      </c>
    </row>
    <row r="34" spans="4:4" ht="20.25" customHeight="1" x14ac:dyDescent="0.25">
      <c r="D34" s="231" t="s">
        <v>70</v>
      </c>
    </row>
    <row r="35" spans="4:4" ht="20.25" customHeight="1" x14ac:dyDescent="0.25">
      <c r="D35" s="231" t="s">
        <v>71</v>
      </c>
    </row>
  </sheetData>
  <mergeCells count="1">
    <mergeCell ref="C7:F7"/>
  </mergeCells>
  <pageMargins left="0.7" right="0.7" top="0.75" bottom="0.75" header="0.3" footer="0.3"/>
  <pageSetup scale="7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I18" sqref="I18"/>
    </sheetView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233" t="s">
        <v>85</v>
      </c>
      <c r="B1" s="233" t="s">
        <v>86</v>
      </c>
    </row>
    <row r="2" spans="1:4" ht="15" customHeight="1" x14ac:dyDescent="0.25">
      <c r="A2" t="s">
        <v>87</v>
      </c>
      <c r="B2" s="233">
        <v>1</v>
      </c>
    </row>
    <row r="3" spans="1:4" ht="15" customHeight="1" x14ac:dyDescent="0.25">
      <c r="A3" t="s">
        <v>88</v>
      </c>
      <c r="B3" s="233">
        <v>2</v>
      </c>
      <c r="D3" s="234"/>
    </row>
    <row r="4" spans="1:4" ht="15" customHeight="1" x14ac:dyDescent="0.25">
      <c r="A4" t="s">
        <v>89</v>
      </c>
      <c r="B4" s="233">
        <v>3</v>
      </c>
    </row>
    <row r="5" spans="1:4" ht="15" customHeight="1" x14ac:dyDescent="0.25">
      <c r="A5" t="s">
        <v>90</v>
      </c>
      <c r="B5" s="233">
        <v>4</v>
      </c>
    </row>
    <row r="6" spans="1:4" ht="15" customHeight="1" x14ac:dyDescent="0.25">
      <c r="A6" t="s">
        <v>91</v>
      </c>
      <c r="B6" s="233">
        <v>5</v>
      </c>
    </row>
    <row r="7" spans="1:4" ht="15" customHeight="1" x14ac:dyDescent="0.25">
      <c r="A7" t="s">
        <v>88</v>
      </c>
      <c r="B7" s="233">
        <v>6</v>
      </c>
    </row>
    <row r="8" spans="1:4" ht="15" customHeight="1" x14ac:dyDescent="0.25">
      <c r="A8" t="s">
        <v>88</v>
      </c>
      <c r="B8" s="233">
        <v>7</v>
      </c>
    </row>
    <row r="9" spans="1:4" ht="15" customHeight="1" x14ac:dyDescent="0.25">
      <c r="A9" t="s">
        <v>92</v>
      </c>
      <c r="B9" s="233">
        <v>8</v>
      </c>
    </row>
    <row r="10" spans="1:4" ht="15" customHeight="1" x14ac:dyDescent="0.25">
      <c r="A10" t="s">
        <v>93</v>
      </c>
      <c r="B10" s="233">
        <v>9</v>
      </c>
    </row>
    <row r="11" spans="1:4" ht="15" customHeight="1" x14ac:dyDescent="0.25">
      <c r="A11" t="s">
        <v>88</v>
      </c>
      <c r="B11" s="233">
        <v>10</v>
      </c>
    </row>
    <row r="12" spans="1:4" ht="15" customHeight="1" x14ac:dyDescent="0.25">
      <c r="A12" t="s">
        <v>88</v>
      </c>
      <c r="B12" s="233">
        <v>11</v>
      </c>
    </row>
    <row r="13" spans="1:4" ht="15" customHeight="1" x14ac:dyDescent="0.25">
      <c r="A13" t="s">
        <v>94</v>
      </c>
      <c r="B13" s="233">
        <v>12</v>
      </c>
    </row>
    <row r="14" spans="1:4" ht="15" customHeight="1" x14ac:dyDescent="0.25">
      <c r="A14" t="s">
        <v>95</v>
      </c>
      <c r="B14" s="233">
        <v>13</v>
      </c>
    </row>
    <row r="15" spans="1:4" ht="15" customHeight="1" x14ac:dyDescent="0.25">
      <c r="A15" t="s">
        <v>96</v>
      </c>
      <c r="B15" s="233">
        <v>14</v>
      </c>
    </row>
    <row r="16" spans="1:4" ht="15" customHeight="1" x14ac:dyDescent="0.25">
      <c r="A16" t="s">
        <v>88</v>
      </c>
      <c r="B16" s="233">
        <v>15</v>
      </c>
    </row>
    <row r="17" spans="1:2" ht="15" customHeight="1" x14ac:dyDescent="0.25">
      <c r="A17" t="s">
        <v>97</v>
      </c>
      <c r="B17" s="233">
        <v>16</v>
      </c>
    </row>
    <row r="18" spans="1:2" ht="15" customHeight="1" x14ac:dyDescent="0.25">
      <c r="A18" t="s">
        <v>98</v>
      </c>
      <c r="B18" s="233">
        <v>17</v>
      </c>
    </row>
    <row r="19" spans="1:2" ht="15" customHeight="1" x14ac:dyDescent="0.25">
      <c r="A19" t="s">
        <v>88</v>
      </c>
      <c r="B19" s="233">
        <v>18</v>
      </c>
    </row>
    <row r="20" spans="1:2" ht="15" customHeight="1" x14ac:dyDescent="0.25">
      <c r="A20" t="s">
        <v>99</v>
      </c>
      <c r="B20" s="233">
        <v>19</v>
      </c>
    </row>
    <row r="21" spans="1:2" ht="15" customHeight="1" x14ac:dyDescent="0.25">
      <c r="A21" t="s">
        <v>100</v>
      </c>
      <c r="B21" s="233">
        <v>20</v>
      </c>
    </row>
    <row r="22" spans="1:2" ht="15" customHeight="1" x14ac:dyDescent="0.25">
      <c r="A22" t="s">
        <v>101</v>
      </c>
      <c r="B22" s="233">
        <v>21</v>
      </c>
    </row>
    <row r="23" spans="1:2" ht="15" customHeight="1" x14ac:dyDescent="0.25">
      <c r="A23" t="s">
        <v>88</v>
      </c>
      <c r="B23" s="233">
        <v>22</v>
      </c>
    </row>
    <row r="24" spans="1:2" ht="15" customHeight="1" x14ac:dyDescent="0.25">
      <c r="A24" t="s">
        <v>88</v>
      </c>
      <c r="B24" s="233">
        <v>23</v>
      </c>
    </row>
    <row r="25" spans="1:2" ht="15" customHeight="1" x14ac:dyDescent="0.25">
      <c r="A25" t="s">
        <v>102</v>
      </c>
      <c r="B25" s="233">
        <v>24</v>
      </c>
    </row>
    <row r="26" spans="1:2" ht="15" customHeight="1" x14ac:dyDescent="0.25">
      <c r="A26" t="s">
        <v>103</v>
      </c>
      <c r="B26" s="233">
        <v>25</v>
      </c>
    </row>
    <row r="27" spans="1:2" ht="15" customHeight="1" x14ac:dyDescent="0.25">
      <c r="A27" t="s">
        <v>88</v>
      </c>
      <c r="B27" s="233">
        <v>26</v>
      </c>
    </row>
    <row r="28" spans="1:2" ht="15" customHeight="1" x14ac:dyDescent="0.25">
      <c r="A28" t="s">
        <v>88</v>
      </c>
      <c r="B28" s="233">
        <v>27</v>
      </c>
    </row>
    <row r="29" spans="1:2" ht="15" customHeight="1" x14ac:dyDescent="0.25">
      <c r="A29" t="s">
        <v>104</v>
      </c>
      <c r="B29" s="233">
        <v>28</v>
      </c>
    </row>
    <row r="30" spans="1:2" ht="15" customHeight="1" x14ac:dyDescent="0.25">
      <c r="A30" t="s">
        <v>105</v>
      </c>
      <c r="B30" s="233">
        <v>29</v>
      </c>
    </row>
    <row r="31" spans="1:2" ht="15" customHeight="1" x14ac:dyDescent="0.25">
      <c r="A31" t="s">
        <v>106</v>
      </c>
      <c r="B31" s="233">
        <v>30</v>
      </c>
    </row>
    <row r="32" spans="1:2" ht="15" customHeight="1" x14ac:dyDescent="0.25">
      <c r="A32" t="s">
        <v>88</v>
      </c>
      <c r="B32" s="233">
        <v>31</v>
      </c>
    </row>
    <row r="33" spans="1:2" ht="15" customHeight="1" x14ac:dyDescent="0.25">
      <c r="A33" t="s">
        <v>107</v>
      </c>
      <c r="B33" s="233">
        <v>32</v>
      </c>
    </row>
    <row r="34" spans="1:2" ht="15" customHeight="1" x14ac:dyDescent="0.25">
      <c r="B34" s="233">
        <v>33</v>
      </c>
    </row>
    <row r="35" spans="1:2" ht="15" customHeight="1" x14ac:dyDescent="0.25">
      <c r="B35" s="233">
        <v>34</v>
      </c>
    </row>
    <row r="36" spans="1:2" ht="15" customHeight="1" x14ac:dyDescent="0.25">
      <c r="B36" s="233">
        <v>35</v>
      </c>
    </row>
    <row r="37" spans="1:2" ht="15" customHeight="1" x14ac:dyDescent="0.25">
      <c r="B37" s="233">
        <v>36</v>
      </c>
    </row>
    <row r="38" spans="1:2" ht="15" customHeight="1" x14ac:dyDescent="0.25">
      <c r="B38" s="233">
        <v>37</v>
      </c>
    </row>
    <row r="39" spans="1:2" ht="15" customHeight="1" x14ac:dyDescent="0.25">
      <c r="B39" s="233">
        <v>38</v>
      </c>
    </row>
    <row r="40" spans="1:2" ht="15" customHeight="1" x14ac:dyDescent="0.25">
      <c r="B40" s="233">
        <v>39</v>
      </c>
    </row>
    <row r="41" spans="1:2" ht="15" customHeight="1" x14ac:dyDescent="0.25">
      <c r="B41" s="233">
        <v>40</v>
      </c>
    </row>
    <row r="42" spans="1:2" ht="15" customHeight="1" x14ac:dyDescent="0.25">
      <c r="B42" s="233">
        <v>41</v>
      </c>
    </row>
    <row r="43" spans="1:2" ht="15" customHeight="1" x14ac:dyDescent="0.25">
      <c r="B43" s="233">
        <v>42</v>
      </c>
    </row>
    <row r="44" spans="1:2" ht="15" customHeight="1" x14ac:dyDescent="0.25">
      <c r="B44" s="233">
        <v>43</v>
      </c>
    </row>
    <row r="45" spans="1:2" ht="15" customHeight="1" x14ac:dyDescent="0.25">
      <c r="B45" s="233">
        <v>44</v>
      </c>
    </row>
    <row r="46" spans="1:2" ht="15" customHeight="1" x14ac:dyDescent="0.25">
      <c r="B46" s="233">
        <v>45</v>
      </c>
    </row>
    <row r="47" spans="1:2" ht="15" customHeight="1" x14ac:dyDescent="0.25">
      <c r="B47" s="233">
        <v>46</v>
      </c>
    </row>
    <row r="48" spans="1:2" ht="15" customHeight="1" x14ac:dyDescent="0.25">
      <c r="B48" s="233">
        <v>47</v>
      </c>
    </row>
    <row r="49" spans="2:2" ht="15" customHeight="1" x14ac:dyDescent="0.25">
      <c r="B49" s="233">
        <v>48</v>
      </c>
    </row>
    <row r="50" spans="2:2" ht="15" customHeight="1" x14ac:dyDescent="0.25">
      <c r="B50" s="233">
        <v>49</v>
      </c>
    </row>
    <row r="51" spans="2:2" ht="15" customHeight="1" x14ac:dyDescent="0.25">
      <c r="B51" s="233">
        <v>50</v>
      </c>
    </row>
    <row r="52" spans="2:2" ht="15" customHeight="1" x14ac:dyDescent="0.25">
      <c r="B52" s="233">
        <v>51</v>
      </c>
    </row>
    <row r="53" spans="2:2" ht="15" customHeight="1" x14ac:dyDescent="0.25">
      <c r="B53" s="233">
        <v>52</v>
      </c>
    </row>
    <row r="54" spans="2:2" ht="15" customHeight="1" x14ac:dyDescent="0.25">
      <c r="B54" s="233">
        <v>53</v>
      </c>
    </row>
    <row r="55" spans="2:2" ht="15" customHeight="1" x14ac:dyDescent="0.25">
      <c r="B55" s="233">
        <v>54</v>
      </c>
    </row>
    <row r="56" spans="2:2" ht="15" customHeight="1" x14ac:dyDescent="0.25">
      <c r="B56" s="233">
        <v>55</v>
      </c>
    </row>
    <row r="57" spans="2:2" ht="15" customHeight="1" x14ac:dyDescent="0.25">
      <c r="B57" s="233">
        <v>56</v>
      </c>
    </row>
    <row r="58" spans="2:2" ht="15" customHeight="1" x14ac:dyDescent="0.25">
      <c r="B58" s="233">
        <v>57</v>
      </c>
    </row>
    <row r="59" spans="2:2" ht="15" customHeight="1" x14ac:dyDescent="0.25">
      <c r="B59" s="233">
        <v>58</v>
      </c>
    </row>
    <row r="60" spans="2:2" ht="15" customHeight="1" x14ac:dyDescent="0.25">
      <c r="B60" s="233">
        <v>59</v>
      </c>
    </row>
    <row r="61" spans="2:2" ht="15" customHeight="1" x14ac:dyDescent="0.25">
      <c r="B61" s="233">
        <v>60</v>
      </c>
    </row>
    <row r="62" spans="2:2" ht="15" customHeight="1" x14ac:dyDescent="0.25">
      <c r="B62" s="233">
        <v>61</v>
      </c>
    </row>
    <row r="63" spans="2:2" ht="15" customHeight="1" x14ac:dyDescent="0.25">
      <c r="B63" s="233">
        <v>62</v>
      </c>
    </row>
    <row r="64" spans="2:2" ht="15" customHeight="1" x14ac:dyDescent="0.25">
      <c r="B64" s="233">
        <v>63</v>
      </c>
    </row>
    <row r="65" spans="2:2" ht="15" customHeight="1" x14ac:dyDescent="0.25">
      <c r="B65" s="233">
        <v>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4"/>
  <sheetViews>
    <sheetView tabSelected="1" topLeftCell="A10" zoomScaleNormal="100" workbookViewId="0">
      <selection activeCell="K25" sqref="K25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235"/>
      <c r="H1" s="235"/>
      <c r="I1" s="235"/>
      <c r="J1" s="235"/>
      <c r="K1" s="235"/>
      <c r="L1" s="235"/>
      <c r="M1" s="235"/>
      <c r="N1" s="235"/>
      <c r="O1" s="235"/>
      <c r="Y1" s="236"/>
    </row>
    <row r="2" spans="2:25" ht="12" customHeight="1" x14ac:dyDescent="0.25">
      <c r="G2" s="235"/>
      <c r="H2" s="235"/>
      <c r="I2" s="235"/>
      <c r="J2" s="235"/>
      <c r="K2" s="235"/>
      <c r="L2" s="235"/>
      <c r="M2" s="235"/>
      <c r="N2" s="235"/>
      <c r="O2" s="235"/>
    </row>
    <row r="3" spans="2:25" ht="12" customHeight="1" x14ac:dyDescent="0.25">
      <c r="G3" s="235"/>
      <c r="H3" s="235"/>
      <c r="I3" s="235"/>
      <c r="J3" s="235"/>
      <c r="K3" s="235"/>
      <c r="L3" s="235"/>
      <c r="M3" s="235"/>
      <c r="N3" s="235"/>
      <c r="O3" s="235"/>
    </row>
    <row r="4" spans="2:25" ht="12" customHeight="1" x14ac:dyDescent="0.25">
      <c r="G4" s="235"/>
      <c r="H4" s="235"/>
      <c r="I4" s="235"/>
      <c r="J4" s="235"/>
      <c r="K4" s="235"/>
      <c r="L4" s="235"/>
      <c r="M4" s="235"/>
      <c r="N4" s="235"/>
      <c r="O4" s="235"/>
    </row>
    <row r="5" spans="2:25" ht="23.25" customHeight="1" x14ac:dyDescent="0.25">
      <c r="B5" s="319" t="s">
        <v>135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1"/>
    </row>
    <row r="6" spans="2:25" ht="23.25" customHeight="1" x14ac:dyDescent="0.25">
      <c r="B6" s="322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4"/>
    </row>
    <row r="7" spans="2:25" ht="12" customHeight="1" x14ac:dyDescent="0.25">
      <c r="G7" s="235"/>
      <c r="H7" s="235"/>
      <c r="I7" s="235"/>
      <c r="J7" s="235"/>
      <c r="K7" s="235"/>
      <c r="L7" s="235"/>
      <c r="M7" s="235"/>
      <c r="N7" s="235"/>
      <c r="O7" s="235"/>
      <c r="S7" s="327" t="s">
        <v>108</v>
      </c>
      <c r="T7" s="328"/>
      <c r="U7" s="328"/>
      <c r="V7" s="328"/>
      <c r="W7" s="328"/>
      <c r="X7" s="329"/>
    </row>
    <row r="8" spans="2:25" ht="12" customHeight="1" x14ac:dyDescent="0.25">
      <c r="B8" s="237" t="s">
        <v>109</v>
      </c>
      <c r="C8" s="238">
        <v>1</v>
      </c>
      <c r="D8" s="239">
        <f t="shared" ref="D8:D39" si="0">VLOOKUP(C8,$V$8:$X$200,2,FALSE)</f>
        <v>3450</v>
      </c>
      <c r="E8" s="240" t="str">
        <f>IF(ISBLANK(D8),"",IF(EXACT(D8,"-"),"BYE",VLOOKUP(D8,Inscripcion!$A$1:$E$200,2,FALSE)))</f>
        <v>Oswaldo Ignacio Silva Novoa</v>
      </c>
      <c r="F8" s="241" t="str">
        <f>IF(EXACT(D8,"-"),"",VLOOKUP(D8,Inscripcion!$A$1:$E$200,3,FALSE))</f>
        <v>Santa Ana</v>
      </c>
      <c r="G8" s="242">
        <v>3450</v>
      </c>
      <c r="H8" s="242"/>
      <c r="I8" s="242"/>
      <c r="J8" s="242"/>
      <c r="K8" s="242"/>
      <c r="L8" s="242"/>
      <c r="M8" s="235"/>
      <c r="P8" s="243" t="s">
        <v>110</v>
      </c>
      <c r="Q8" s="244">
        <v>1</v>
      </c>
      <c r="R8" s="245" t="s">
        <v>87</v>
      </c>
      <c r="S8" s="246">
        <v>3450</v>
      </c>
      <c r="T8" s="247" t="str">
        <f>IF(ISBLANK(S8),"",VLOOKUP(S8,Inscripcion!$A$1:$E$200,2,FALSE))</f>
        <v>Oswaldo Ignacio Silva Novoa</v>
      </c>
      <c r="U8" s="241" t="str">
        <f>IF(ISBLANK(S8),"",VLOOKUP(S8,Inscripcion!$A$1:$E$200,3,FALSE))</f>
        <v>Santa Ana</v>
      </c>
      <c r="V8" s="248">
        <f>VLOOKUP(R8,Rifa!$A$1:$C$100,2,FALSE)</f>
        <v>1</v>
      </c>
      <c r="W8" s="249">
        <f>IF(ISBLANK(S8), "-", S8)</f>
        <v>3450</v>
      </c>
      <c r="X8" s="250" t="str">
        <f t="shared" ref="X8:X23" si="1">IF(V8=0,0,IF(V8&lt;17,"UP","DO"))</f>
        <v>UP</v>
      </c>
    </row>
    <row r="9" spans="2:25" ht="12" customHeight="1" x14ac:dyDescent="0.25">
      <c r="B9" s="251"/>
      <c r="C9" s="238">
        <v>2</v>
      </c>
      <c r="D9" s="239" t="str">
        <f t="shared" si="0"/>
        <v>-</v>
      </c>
      <c r="E9" s="240" t="str">
        <f>IF(ISBLANK(D9),"",IF(EXACT(D9,"-"),"BYE",VLOOKUP(D9,Inscripcion!$A$1:$E$200,2,FALSE)))</f>
        <v>BYE</v>
      </c>
      <c r="F9" s="241" t="str">
        <f>IF(EXACT(D9,"-"),"",VLOOKUP(D9,Inscripcion!$A$1:$E$200,3,FALSE))</f>
        <v/>
      </c>
      <c r="G9" s="252"/>
      <c r="H9" s="242">
        <v>3450</v>
      </c>
      <c r="I9" s="242"/>
      <c r="J9" s="242"/>
      <c r="K9" s="242"/>
      <c r="L9" s="242"/>
      <c r="M9" s="235"/>
      <c r="P9" s="253" t="s">
        <v>110</v>
      </c>
      <c r="Q9" s="254">
        <v>2</v>
      </c>
      <c r="R9" s="255" t="s">
        <v>107</v>
      </c>
      <c r="S9" s="256">
        <v>3157</v>
      </c>
      <c r="T9" s="247" t="str">
        <f>IF(ISBLANK(S9),"",VLOOKUP(S9,Inscripcion!$A$1:$E$200,2,FALSE))</f>
        <v>Alejandro Chaves Gallo</v>
      </c>
      <c r="U9" s="241" t="str">
        <f>IF(ISBLANK(S9),"",VLOOKUP(S9,Inscripcion!$A$1:$E$200,3,FALSE))</f>
        <v>Corredores</v>
      </c>
      <c r="V9" s="248">
        <f>VLOOKUP(R9,Rifa!$A$1:$C$100,2,FALSE)</f>
        <v>32</v>
      </c>
      <c r="W9" s="249">
        <f t="shared" ref="W9:W23" si="2">IF(ISBLANK(S9),"-",S9)</f>
        <v>3157</v>
      </c>
      <c r="X9" s="257" t="str">
        <f t="shared" si="1"/>
        <v>DO</v>
      </c>
    </row>
    <row r="10" spans="2:25" ht="12" customHeight="1" x14ac:dyDescent="0.25">
      <c r="B10" s="258" t="s">
        <v>111</v>
      </c>
      <c r="C10" s="238">
        <v>3</v>
      </c>
      <c r="D10" s="239">
        <f t="shared" si="0"/>
        <v>4057</v>
      </c>
      <c r="E10" s="247" t="str">
        <f>IF(ISBLANK(D10),"",IF(EXACT(D10,"-"),"BYE",VLOOKUP(D10,Inscripcion!$A$1:$E$200,2,FALSE)))</f>
        <v>Marlon Andrey Riggioni Rodriguez</v>
      </c>
      <c r="F10" s="241" t="str">
        <f>IF(EXACT(D10,"-"),"",VLOOKUP(D10,Inscripcion!$A$1:$E$200,3,FALSE))</f>
        <v>San Carlos</v>
      </c>
      <c r="G10" s="259">
        <v>3719</v>
      </c>
      <c r="H10" s="260"/>
      <c r="I10" s="242"/>
      <c r="J10" s="242"/>
      <c r="K10" s="242"/>
      <c r="L10" s="242"/>
      <c r="M10" s="235"/>
      <c r="N10" s="235"/>
      <c r="O10" s="235"/>
      <c r="P10" s="261" t="s">
        <v>110</v>
      </c>
      <c r="Q10" s="262">
        <v>3</v>
      </c>
      <c r="R10" s="263" t="s">
        <v>98</v>
      </c>
      <c r="S10" s="256">
        <v>3896</v>
      </c>
      <c r="T10" s="247" t="str">
        <f>IF(ISBLANK(S10),"",VLOOKUP(S10,Inscripcion!$A$1:$E$200,2,FALSE))</f>
        <v>Moises Dani Campos Cruz</v>
      </c>
      <c r="U10" s="241" t="str">
        <f>IF(ISBLANK(S10),"",VLOOKUP(S10,Inscripcion!$A$1:$E$200,3,FALSE))</f>
        <v>Alajuela</v>
      </c>
      <c r="V10" s="248">
        <f>VLOOKUP(R10,Rifa!$A$1:$C$100,2,FALSE)</f>
        <v>17</v>
      </c>
      <c r="W10" s="249">
        <f t="shared" si="2"/>
        <v>3896</v>
      </c>
      <c r="X10" s="257" t="str">
        <f t="shared" si="1"/>
        <v>DO</v>
      </c>
      <c r="Y10" s="264"/>
    </row>
    <row r="11" spans="2:25" ht="12" customHeight="1" x14ac:dyDescent="0.25">
      <c r="B11" s="265" t="s">
        <v>112</v>
      </c>
      <c r="C11" s="266">
        <v>4</v>
      </c>
      <c r="D11" s="267">
        <f t="shared" si="0"/>
        <v>3719</v>
      </c>
      <c r="E11" s="268" t="str">
        <f>IF(ISBLANK(D11),"",IF(EXACT(D11,"-"),"BYE",VLOOKUP(D11,Inscripcion!$A$1:$E$200,2,FALSE)))</f>
        <v>Marcelo Masis Rodríguez</v>
      </c>
      <c r="F11" s="269" t="str">
        <f>IF(EXACT(D11,"-"),"",VLOOKUP(D11,Inscripcion!$A$1:$E$200,3,FALSE))</f>
        <v>Santa Ana</v>
      </c>
      <c r="G11" s="242"/>
      <c r="H11" s="270"/>
      <c r="I11" s="242">
        <v>3792</v>
      </c>
      <c r="J11" s="242"/>
      <c r="K11" s="242"/>
      <c r="L11" s="242"/>
      <c r="M11" s="235"/>
      <c r="N11" s="235"/>
      <c r="O11" s="235"/>
      <c r="P11" s="261" t="s">
        <v>110</v>
      </c>
      <c r="Q11" s="262">
        <v>4</v>
      </c>
      <c r="R11" s="263" t="s">
        <v>97</v>
      </c>
      <c r="S11" s="256">
        <v>4033</v>
      </c>
      <c r="T11" s="247" t="str">
        <f>IF(ISBLANK(S11),"",VLOOKUP(S11,Inscripcion!$A$1:$E$200,2,FALSE))</f>
        <v>Luis Guillermo Rodriguez Solis</v>
      </c>
      <c r="U11" s="241" t="str">
        <f>IF(ISBLANK(S11),"",VLOOKUP(S11,Inscripcion!$A$1:$E$200,3,FALSE))</f>
        <v>San Carlos</v>
      </c>
      <c r="V11" s="248">
        <f>VLOOKUP(R11,Rifa!$A$1:$C$100,2,FALSE)</f>
        <v>16</v>
      </c>
      <c r="W11" s="249">
        <f t="shared" si="2"/>
        <v>4033</v>
      </c>
      <c r="X11" s="257" t="str">
        <f t="shared" si="1"/>
        <v>UP</v>
      </c>
      <c r="Y11" s="264"/>
    </row>
    <row r="12" spans="2:25" ht="12" customHeight="1" x14ac:dyDescent="0.25">
      <c r="B12" s="271" t="s">
        <v>112</v>
      </c>
      <c r="C12" s="272">
        <v>5</v>
      </c>
      <c r="D12" s="273">
        <f t="shared" si="0"/>
        <v>3458</v>
      </c>
      <c r="E12" s="274" t="str">
        <f>IF(ISBLANK(D12),"",IF(EXACT(D12,"-"),"BYE",VLOOKUP(D12,Inscripcion!$A$1:$E$200,2,FALSE)))</f>
        <v>Santiago Alvarez Longhi</v>
      </c>
      <c r="F12" s="275" t="str">
        <f>IF(EXACT(D12,"-"),"",VLOOKUP(D12,Inscripcion!$A$1:$E$200,3,FALSE))</f>
        <v>Santo Domingo</v>
      </c>
      <c r="G12" s="242">
        <v>3458</v>
      </c>
      <c r="H12" s="270"/>
      <c r="I12" s="260"/>
      <c r="J12" s="242"/>
      <c r="K12" s="242"/>
      <c r="L12" s="242"/>
      <c r="M12" s="235"/>
      <c r="N12" s="235"/>
      <c r="O12" s="235"/>
      <c r="P12" s="276" t="s">
        <v>110</v>
      </c>
      <c r="Q12" s="277">
        <v>5</v>
      </c>
      <c r="R12" s="278" t="s">
        <v>102</v>
      </c>
      <c r="S12" s="256">
        <v>3676</v>
      </c>
      <c r="T12" s="247" t="str">
        <f>IF(ISBLANK(S12),"",VLOOKUP(S12,Inscripcion!$A$1:$E$200,2,FALSE))</f>
        <v>Ian Josue Solis Millon</v>
      </c>
      <c r="U12" s="241" t="str">
        <f>IF(ISBLANK(S12),"",VLOOKUP(S12,Inscripcion!$A$1:$E$200,3,FALSE))</f>
        <v>Santa Ana</v>
      </c>
      <c r="V12" s="248">
        <f>VLOOKUP(R12,Rifa!$A$1:$C$100,2,FALSE)</f>
        <v>24</v>
      </c>
      <c r="W12" s="249">
        <f t="shared" si="2"/>
        <v>3676</v>
      </c>
      <c r="X12" s="257" t="str">
        <f t="shared" si="1"/>
        <v>DO</v>
      </c>
      <c r="Y12" s="264"/>
    </row>
    <row r="13" spans="2:25" ht="12" customHeight="1" x14ac:dyDescent="0.25">
      <c r="B13" s="258" t="s">
        <v>111</v>
      </c>
      <c r="C13" s="238">
        <v>6</v>
      </c>
      <c r="D13" s="239" t="str">
        <f t="shared" si="0"/>
        <v>-</v>
      </c>
      <c r="E13" s="240" t="str">
        <f>IF(ISBLANK(D13),"",IF(EXACT(D13,"-"),"BYE",VLOOKUP(D13,Inscripcion!$A$1:$E$200,2,FALSE)))</f>
        <v>BYE</v>
      </c>
      <c r="F13" s="241" t="str">
        <f>IF(EXACT(D13,"-"),"",VLOOKUP(D13,Inscripcion!$A$1:$E$200,3,FALSE))</f>
        <v/>
      </c>
      <c r="G13" s="252"/>
      <c r="H13" s="279">
        <v>3792</v>
      </c>
      <c r="I13" s="270"/>
      <c r="J13" s="242"/>
      <c r="K13" s="242"/>
      <c r="L13" s="242"/>
      <c r="M13" s="235"/>
      <c r="N13" s="235"/>
      <c r="O13" s="235"/>
      <c r="P13" s="276" t="s">
        <v>110</v>
      </c>
      <c r="Q13" s="277">
        <v>6</v>
      </c>
      <c r="R13" s="278" t="s">
        <v>92</v>
      </c>
      <c r="S13" s="256">
        <v>3792</v>
      </c>
      <c r="T13" s="247" t="str">
        <f>IF(ISBLANK(S13),"",VLOOKUP(S13,Inscripcion!$A$1:$E$200,2,FALSE))</f>
        <v>Nicolas Espinoza Alfaro</v>
      </c>
      <c r="U13" s="241" t="str">
        <f>IF(ISBLANK(S13),"",VLOOKUP(S13,Inscripcion!$A$1:$E$200,3,FALSE))</f>
        <v>San Carlos</v>
      </c>
      <c r="V13" s="248">
        <f>VLOOKUP(R13,Rifa!$A$1:$C$100,2,FALSE)</f>
        <v>8</v>
      </c>
      <c r="W13" s="249">
        <f t="shared" si="2"/>
        <v>3792</v>
      </c>
      <c r="X13" s="257" t="str">
        <f t="shared" si="1"/>
        <v>UP</v>
      </c>
      <c r="Y13" s="264"/>
    </row>
    <row r="14" spans="2:25" ht="12" customHeight="1" x14ac:dyDescent="0.25">
      <c r="B14" s="258" t="s">
        <v>111</v>
      </c>
      <c r="C14" s="238">
        <v>7</v>
      </c>
      <c r="D14" s="239" t="str">
        <f t="shared" si="0"/>
        <v>-</v>
      </c>
      <c r="E14" s="247" t="str">
        <f>IF(ISBLANK(D14),"",IF(EXACT(D14,"-"),"BYE",VLOOKUP(D14,Inscripcion!$A$1:$E$200,2,FALSE)))</f>
        <v>BYE</v>
      </c>
      <c r="F14" s="241" t="str">
        <f>IF(EXACT(D14,"-"),"",VLOOKUP(D14,Inscripcion!$A$1:$E$200,3,FALSE))</f>
        <v/>
      </c>
      <c r="G14" s="259">
        <v>3792</v>
      </c>
      <c r="H14" s="242"/>
      <c r="I14" s="270"/>
      <c r="J14" s="242"/>
      <c r="K14" s="242"/>
      <c r="L14" s="242"/>
      <c r="M14" s="235"/>
      <c r="N14" s="235"/>
      <c r="O14" s="235"/>
      <c r="P14" s="276" t="s">
        <v>110</v>
      </c>
      <c r="Q14" s="277">
        <v>7</v>
      </c>
      <c r="R14" s="278" t="s">
        <v>93</v>
      </c>
      <c r="S14" s="256">
        <v>3671</v>
      </c>
      <c r="T14" s="247" t="str">
        <f>IF(ISBLANK(S14),"",VLOOKUP(S14,Inscripcion!$A$1:$E$200,2,FALSE))</f>
        <v>Nicolas Ovares Castro</v>
      </c>
      <c r="U14" s="241" t="str">
        <f>IF(ISBLANK(S14),"",VLOOKUP(S14,Inscripcion!$A$1:$E$200,3,FALSE))</f>
        <v>Santa Ana</v>
      </c>
      <c r="V14" s="248">
        <f>VLOOKUP(R14,Rifa!$A$1:$C$100,2,FALSE)</f>
        <v>9</v>
      </c>
      <c r="W14" s="249">
        <f t="shared" si="2"/>
        <v>3671</v>
      </c>
      <c r="X14" s="257" t="str">
        <f t="shared" si="1"/>
        <v>UP</v>
      </c>
      <c r="Y14" s="264"/>
    </row>
    <row r="15" spans="2:25" ht="12" customHeight="1" x14ac:dyDescent="0.25">
      <c r="B15" s="280" t="s">
        <v>113</v>
      </c>
      <c r="C15" s="281">
        <v>8</v>
      </c>
      <c r="D15" s="282">
        <f t="shared" si="0"/>
        <v>3792</v>
      </c>
      <c r="E15" s="283" t="str">
        <f>IF(ISBLANK(D15),"",IF(EXACT(D15,"-"),"BYE",VLOOKUP(D15,Inscripcion!$A$1:$E$200,2,FALSE)))</f>
        <v>Nicolas Espinoza Alfaro</v>
      </c>
      <c r="F15" s="284" t="str">
        <f>IF(EXACT(D15,"-"),"",VLOOKUP(D15,Inscripcion!$A$1:$E$200,3,FALSE))</f>
        <v>San Carlos</v>
      </c>
      <c r="G15" s="242"/>
      <c r="H15" s="242"/>
      <c r="I15" s="270"/>
      <c r="J15" s="242">
        <v>3792</v>
      </c>
      <c r="K15" s="242"/>
      <c r="L15" s="242"/>
      <c r="M15" s="235"/>
      <c r="N15" s="235"/>
      <c r="O15" s="235"/>
      <c r="P15" s="276" t="s">
        <v>110</v>
      </c>
      <c r="Q15" s="277">
        <v>8</v>
      </c>
      <c r="R15" s="278" t="s">
        <v>103</v>
      </c>
      <c r="S15" s="256">
        <v>3932</v>
      </c>
      <c r="T15" s="247" t="str">
        <f>IF(ISBLANK(S15),"",VLOOKUP(S15,Inscripcion!$A$1:$E$200,2,FALSE))</f>
        <v>Jair Martinez Montenegro</v>
      </c>
      <c r="U15" s="241" t="str">
        <f>IF(ISBLANK(S15),"",VLOOKUP(S15,Inscripcion!$A$1:$E$200,3,FALSE))</f>
        <v>Perez Zeledon</v>
      </c>
      <c r="V15" s="248">
        <f>VLOOKUP(R15,Rifa!$A$1:$C$100,2,FALSE)</f>
        <v>25</v>
      </c>
      <c r="W15" s="249">
        <f t="shared" si="2"/>
        <v>3932</v>
      </c>
      <c r="X15" s="257" t="str">
        <f t="shared" si="1"/>
        <v>DO</v>
      </c>
      <c r="Y15" s="264"/>
    </row>
    <row r="16" spans="2:25" ht="12" customHeight="1" x14ac:dyDescent="0.25">
      <c r="B16" s="285" t="s">
        <v>113</v>
      </c>
      <c r="C16" s="272">
        <v>9</v>
      </c>
      <c r="D16" s="273">
        <f t="shared" si="0"/>
        <v>3671</v>
      </c>
      <c r="E16" s="274" t="str">
        <f>IF(ISBLANK(D16),"",IF(EXACT(D16,"-"),"BYE",VLOOKUP(D16,Inscripcion!$A$1:$E$200,2,FALSE)))</f>
        <v>Nicolas Ovares Castro</v>
      </c>
      <c r="F16" s="275" t="str">
        <f>IF(EXACT(D16,"-"),"",VLOOKUP(D16,Inscripcion!$A$1:$E$200,3,FALSE))</f>
        <v>Santa Ana</v>
      </c>
      <c r="G16" s="242">
        <v>3671</v>
      </c>
      <c r="H16" s="242"/>
      <c r="I16" s="270"/>
      <c r="J16" s="260"/>
      <c r="K16" s="242"/>
      <c r="L16" s="242"/>
      <c r="M16" s="235"/>
      <c r="N16" s="235"/>
      <c r="O16" s="235"/>
      <c r="P16" s="286" t="s">
        <v>110</v>
      </c>
      <c r="Q16" s="287">
        <v>9</v>
      </c>
      <c r="R16" s="288" t="s">
        <v>91</v>
      </c>
      <c r="S16" s="256">
        <v>3458</v>
      </c>
      <c r="T16" s="247" t="str">
        <f>IF(ISBLANK(S16),"",VLOOKUP(S16,Inscripcion!$A$1:$E$200,2,FALSE))</f>
        <v>Santiago Alvarez Longhi</v>
      </c>
      <c r="U16" s="241" t="str">
        <f>IF(ISBLANK(S16),"",VLOOKUP(S16,Inscripcion!$A$1:$E$200,3,FALSE))</f>
        <v>Santo Domingo</v>
      </c>
      <c r="V16" s="248">
        <f>VLOOKUP(R16,Rifa!$A$1:$C$100,2,FALSE)</f>
        <v>5</v>
      </c>
      <c r="W16" s="249">
        <f t="shared" si="2"/>
        <v>3458</v>
      </c>
      <c r="X16" s="257" t="str">
        <f t="shared" si="1"/>
        <v>UP</v>
      </c>
      <c r="Y16" s="264"/>
    </row>
    <row r="17" spans="2:25" ht="12" customHeight="1" x14ac:dyDescent="0.25">
      <c r="B17" s="258" t="s">
        <v>111</v>
      </c>
      <c r="C17" s="238">
        <v>10</v>
      </c>
      <c r="D17" s="239" t="str">
        <f t="shared" si="0"/>
        <v>-</v>
      </c>
      <c r="E17" s="240" t="str">
        <f>IF(ISBLANK(D17),"",IF(EXACT(D17,"-"),"BYE",VLOOKUP(D17,Inscripcion!$A$1:$E$200,2,FALSE)))</f>
        <v>BYE</v>
      </c>
      <c r="F17" s="241" t="str">
        <f>IF(EXACT(D17,"-"),"",VLOOKUP(D17,Inscripcion!$A$1:$E$200,3,FALSE))</f>
        <v/>
      </c>
      <c r="G17" s="252"/>
      <c r="H17" s="242">
        <v>3671</v>
      </c>
      <c r="I17" s="270"/>
      <c r="J17" s="270"/>
      <c r="K17" s="242"/>
      <c r="L17" s="242"/>
      <c r="M17" s="235"/>
      <c r="N17" s="235"/>
      <c r="O17" s="235"/>
      <c r="P17" s="286" t="s">
        <v>110</v>
      </c>
      <c r="Q17" s="287">
        <v>10</v>
      </c>
      <c r="R17" s="288" t="s">
        <v>104</v>
      </c>
      <c r="S17" s="256">
        <v>3160</v>
      </c>
      <c r="T17" s="247" t="str">
        <f>IF(ISBLANK(S17),"",VLOOKUP(S17,Inscripcion!$A$1:$E$200,2,FALSE))</f>
        <v>Sebastian Mora Fuentes</v>
      </c>
      <c r="U17" s="241" t="str">
        <f>IF(ISBLANK(S17),"",VLOOKUP(S17,Inscripcion!$A$1:$E$200,3,FALSE))</f>
        <v>Santa Ana</v>
      </c>
      <c r="V17" s="248">
        <f>VLOOKUP(R17,Rifa!$A$1:$C$100,2,FALSE)</f>
        <v>28</v>
      </c>
      <c r="W17" s="249">
        <f t="shared" si="2"/>
        <v>3160</v>
      </c>
      <c r="X17" s="257" t="str">
        <f t="shared" si="1"/>
        <v>DO</v>
      </c>
      <c r="Y17" s="264"/>
    </row>
    <row r="18" spans="2:25" ht="12" customHeight="1" x14ac:dyDescent="0.25">
      <c r="B18" s="258" t="s">
        <v>111</v>
      </c>
      <c r="C18" s="238">
        <v>11</v>
      </c>
      <c r="D18" s="239" t="str">
        <f t="shared" si="0"/>
        <v>-</v>
      </c>
      <c r="E18" s="247" t="str">
        <f>IF(ISBLANK(D18),"",IF(EXACT(D18,"-"),"BYE",VLOOKUP(D18,Inscripcion!$A$1:$E$200,2,FALSE)))</f>
        <v>BYE</v>
      </c>
      <c r="F18" s="241" t="str">
        <f>IF(EXACT(D18,"-"),"",VLOOKUP(D18,Inscripcion!$A$1:$E$200,3,FALSE))</f>
        <v/>
      </c>
      <c r="G18" s="259">
        <v>3615</v>
      </c>
      <c r="H18" s="260"/>
      <c r="I18" s="270"/>
      <c r="J18" s="270"/>
      <c r="K18" s="242"/>
      <c r="L18" s="242"/>
      <c r="M18" s="235"/>
      <c r="N18" s="235"/>
      <c r="O18" s="235"/>
      <c r="P18" s="286" t="s">
        <v>110</v>
      </c>
      <c r="Q18" s="287">
        <v>11</v>
      </c>
      <c r="R18" s="288" t="s">
        <v>114</v>
      </c>
      <c r="S18" s="256"/>
      <c r="T18" s="247" t="str">
        <f>IF(ISBLANK(S18),"",VLOOKUP(S18,Inscripcion!$A$1:$E$200,2,FALSE))</f>
        <v/>
      </c>
      <c r="U18" s="241" t="str">
        <f>IF(ISBLANK(S18),"",VLOOKUP(S18,Inscripcion!$A$1:$E$200,3,FALSE))</f>
        <v/>
      </c>
      <c r="V18" s="248" t="e">
        <f>VLOOKUP(R18,Rifa!$A$1:$C$100,2,FALSE)</f>
        <v>#N/A</v>
      </c>
      <c r="W18" s="249" t="str">
        <f t="shared" si="2"/>
        <v>-</v>
      </c>
      <c r="X18" s="257" t="e">
        <f t="shared" si="1"/>
        <v>#N/A</v>
      </c>
      <c r="Y18" s="264"/>
    </row>
    <row r="19" spans="2:25" ht="12" customHeight="1" x14ac:dyDescent="0.25">
      <c r="B19" s="265" t="s">
        <v>112</v>
      </c>
      <c r="C19" s="266">
        <v>12</v>
      </c>
      <c r="D19" s="267">
        <f t="shared" si="0"/>
        <v>3615</v>
      </c>
      <c r="E19" s="268" t="str">
        <f>IF(ISBLANK(D19),"",IF(EXACT(D19,"-"),"BYE",VLOOKUP(D19,Inscripcion!$A$1:$E$200,2,FALSE)))</f>
        <v>Marvin Alonso Valerio Morales</v>
      </c>
      <c r="F19" s="269" t="str">
        <f>IF(EXACT(D19,"-"),"",VLOOKUP(D19,Inscripcion!$A$1:$E$200,3,FALSE))</f>
        <v>San Carlos</v>
      </c>
      <c r="G19" s="242"/>
      <c r="H19" s="270"/>
      <c r="I19" s="279">
        <v>4033</v>
      </c>
      <c r="J19" s="270"/>
      <c r="K19" s="242"/>
      <c r="L19" s="242"/>
      <c r="M19" s="235"/>
      <c r="N19" s="235"/>
      <c r="O19" s="235"/>
      <c r="P19" s="286" t="s">
        <v>110</v>
      </c>
      <c r="Q19" s="287">
        <v>12</v>
      </c>
      <c r="R19" s="288" t="s">
        <v>115</v>
      </c>
      <c r="S19" s="256"/>
      <c r="T19" s="247" t="str">
        <f>IF(ISBLANK(S19),"",VLOOKUP(S19,Inscripcion!$A$1:$E$200,2,FALSE))</f>
        <v/>
      </c>
      <c r="U19" s="241" t="str">
        <f>IF(ISBLANK(S19),"",VLOOKUP(S19,Inscripcion!$A$1:$E$200,3,FALSE))</f>
        <v/>
      </c>
      <c r="V19" s="248" t="e">
        <f>VLOOKUP(R19,Rifa!$A$1:$C$100,2,FALSE)</f>
        <v>#N/A</v>
      </c>
      <c r="W19" s="249" t="str">
        <f t="shared" si="2"/>
        <v>-</v>
      </c>
      <c r="X19" s="257" t="e">
        <f t="shared" si="1"/>
        <v>#N/A</v>
      </c>
      <c r="Y19" s="264"/>
    </row>
    <row r="20" spans="2:25" ht="12" customHeight="1" x14ac:dyDescent="0.25">
      <c r="B20" s="271" t="s">
        <v>112</v>
      </c>
      <c r="C20" s="272">
        <v>13</v>
      </c>
      <c r="D20" s="273">
        <f t="shared" si="0"/>
        <v>3933</v>
      </c>
      <c r="E20" s="274" t="str">
        <f>IF(ISBLANK(D20),"",IF(EXACT(D20,"-"),"BYE",VLOOKUP(D20,Inscripcion!$A$1:$E$200,2,FALSE)))</f>
        <v>Yohav Gadiel Alvarado Retana</v>
      </c>
      <c r="F20" s="275" t="str">
        <f>IF(EXACT(D20,"-"),"",VLOOKUP(D20,Inscripcion!$A$1:$E$200,3,FALSE))</f>
        <v>Perez Zeledon</v>
      </c>
      <c r="G20" s="242">
        <v>4058</v>
      </c>
      <c r="H20" s="270"/>
      <c r="I20" s="242"/>
      <c r="J20" s="270"/>
      <c r="K20" s="242"/>
      <c r="L20" s="242"/>
      <c r="M20" s="235"/>
      <c r="N20" s="235"/>
      <c r="O20" s="235"/>
      <c r="P20" s="286" t="s">
        <v>110</v>
      </c>
      <c r="Q20" s="287">
        <v>13</v>
      </c>
      <c r="R20" s="288" t="s">
        <v>116</v>
      </c>
      <c r="S20" s="256"/>
      <c r="T20" s="247" t="str">
        <f>IF(ISBLANK(S20),"",VLOOKUP(S20,Inscripcion!$A$1:$E$200,2,FALSE))</f>
        <v/>
      </c>
      <c r="U20" s="241" t="str">
        <f>IF(ISBLANK(S20),"",VLOOKUP(S20,Inscripcion!$A$1:$E$200,3,FALSE))</f>
        <v/>
      </c>
      <c r="V20" s="248" t="e">
        <f>VLOOKUP(R20,Rifa!$A$1:$C$100,2,FALSE)</f>
        <v>#N/A</v>
      </c>
      <c r="W20" s="249" t="str">
        <f t="shared" si="2"/>
        <v>-</v>
      </c>
      <c r="X20" s="257" t="e">
        <f t="shared" si="1"/>
        <v>#N/A</v>
      </c>
      <c r="Y20" s="235"/>
    </row>
    <row r="21" spans="2:25" ht="12" customHeight="1" x14ac:dyDescent="0.25">
      <c r="B21" s="258" t="s">
        <v>111</v>
      </c>
      <c r="C21" s="238">
        <v>14</v>
      </c>
      <c r="D21" s="239">
        <f t="shared" si="0"/>
        <v>4058</v>
      </c>
      <c r="E21" s="240" t="str">
        <f>IF(ISBLANK(D21),"",IF(EXACT(D21,"-"),"BYE",VLOOKUP(D21,Inscripcion!$A$1:$E$200,2,FALSE)))</f>
        <v>Jose Pablo Araya Villalobos</v>
      </c>
      <c r="F21" s="241" t="str">
        <f>IF(EXACT(D21,"-"),"",VLOOKUP(D21,Inscripcion!$A$1:$E$200,3,FALSE))</f>
        <v>San Carlos</v>
      </c>
      <c r="G21" s="252"/>
      <c r="H21" s="279">
        <v>4033</v>
      </c>
      <c r="I21" s="242"/>
      <c r="J21" s="270"/>
      <c r="K21" s="242"/>
      <c r="L21" s="242"/>
      <c r="M21" s="235"/>
      <c r="N21" s="235"/>
      <c r="O21" s="235"/>
      <c r="P21" s="286" t="s">
        <v>110</v>
      </c>
      <c r="Q21" s="287">
        <v>14</v>
      </c>
      <c r="R21" s="288" t="s">
        <v>117</v>
      </c>
      <c r="S21" s="256"/>
      <c r="T21" s="247" t="str">
        <f>IF(ISBLANK(S21),"",VLOOKUP(S21,Inscripcion!$A$1:$E$200,2,FALSE))</f>
        <v/>
      </c>
      <c r="U21" s="241" t="str">
        <f>IF(ISBLANK(S21),"",VLOOKUP(S21,Inscripcion!$A$1:$E$200,3,FALSE))</f>
        <v/>
      </c>
      <c r="V21" s="248" t="e">
        <f>VLOOKUP(R21,Rifa!$A$1:$C$100,2,FALSE)</f>
        <v>#N/A</v>
      </c>
      <c r="W21" s="249" t="str">
        <f t="shared" si="2"/>
        <v>-</v>
      </c>
      <c r="X21" s="257" t="e">
        <f t="shared" si="1"/>
        <v>#N/A</v>
      </c>
      <c r="Y21" s="235"/>
    </row>
    <row r="22" spans="2:25" ht="12" customHeight="1" x14ac:dyDescent="0.25">
      <c r="B22" s="251"/>
      <c r="C22" s="238">
        <v>15</v>
      </c>
      <c r="D22" s="239" t="str">
        <f t="shared" si="0"/>
        <v>-</v>
      </c>
      <c r="E22" s="247" t="str">
        <f>IF(ISBLANK(D22),"",IF(EXACT(D22,"-"),"BYE",VLOOKUP(D22,Inscripcion!$A$1:$E$200,2,FALSE)))</f>
        <v>BYE</v>
      </c>
      <c r="F22" s="241" t="str">
        <f>IF(EXACT(D22,"-"),"",VLOOKUP(D22,Inscripcion!$A$1:$E$200,3,FALSE))</f>
        <v/>
      </c>
      <c r="G22" s="259">
        <v>4033</v>
      </c>
      <c r="H22" s="242"/>
      <c r="I22" s="242"/>
      <c r="J22" s="270"/>
      <c r="K22" s="242"/>
      <c r="L22" s="242"/>
      <c r="M22" s="235"/>
      <c r="N22" s="235"/>
      <c r="O22" s="235"/>
      <c r="P22" s="286" t="s">
        <v>110</v>
      </c>
      <c r="Q22" s="287">
        <v>15</v>
      </c>
      <c r="R22" s="288" t="s">
        <v>118</v>
      </c>
      <c r="S22" s="256"/>
      <c r="T22" s="247" t="str">
        <f>IF(ISBLANK(S22),"",VLOOKUP(S22,Inscripcion!$A$1:$E$200,2,FALSE))</f>
        <v/>
      </c>
      <c r="U22" s="241" t="str">
        <f>IF(ISBLANK(S22),"",VLOOKUP(S22,Inscripcion!$A$1:$E$200,3,FALSE))</f>
        <v/>
      </c>
      <c r="V22" s="248" t="e">
        <f>VLOOKUP(R22,Rifa!$A$1:$C$100,2,FALSE)</f>
        <v>#N/A</v>
      </c>
      <c r="W22" s="249" t="str">
        <f t="shared" si="2"/>
        <v>-</v>
      </c>
      <c r="X22" s="257" t="e">
        <f t="shared" si="1"/>
        <v>#N/A</v>
      </c>
      <c r="Y22" s="235"/>
    </row>
    <row r="23" spans="2:25" ht="12" customHeight="1" x14ac:dyDescent="0.25">
      <c r="B23" s="289" t="s">
        <v>119</v>
      </c>
      <c r="C23" s="290">
        <v>16</v>
      </c>
      <c r="D23" s="291">
        <f t="shared" si="0"/>
        <v>4033</v>
      </c>
      <c r="E23" s="292" t="str">
        <f>IF(ISBLANK(D23),"",IF(EXACT(D23,"-"),"BYE",VLOOKUP(D23,Inscripcion!$A$1:$E$200,2,FALSE)))</f>
        <v>Luis Guillermo Rodriguez Solis</v>
      </c>
      <c r="F23" s="293" t="str">
        <f>IF(EXACT(D23,"-"),"",VLOOKUP(D23,Inscripcion!$A$1:$E$200,3,FALSE))</f>
        <v>San Carlos</v>
      </c>
      <c r="G23" s="242"/>
      <c r="H23" s="242"/>
      <c r="I23" s="242"/>
      <c r="J23" s="242"/>
      <c r="K23" s="294">
        <v>3792</v>
      </c>
      <c r="L23" s="242"/>
      <c r="M23" s="235"/>
      <c r="N23" s="235"/>
      <c r="O23" s="235"/>
      <c r="P23" s="286" t="s">
        <v>110</v>
      </c>
      <c r="Q23" s="287">
        <v>16</v>
      </c>
      <c r="R23" s="288" t="s">
        <v>120</v>
      </c>
      <c r="S23" s="256"/>
      <c r="T23" s="247" t="str">
        <f>IF(ISBLANK(S23),"",VLOOKUP(S23,Inscripcion!$A$1:$E$200,2,FALSE))</f>
        <v/>
      </c>
      <c r="U23" s="241" t="str">
        <f>IF(ISBLANK(S23),"",VLOOKUP(S23,Inscripcion!$A$1:$E$200,3,FALSE))</f>
        <v/>
      </c>
      <c r="V23" s="248" t="e">
        <f>VLOOKUP(R23,Rifa!$A$1:$C$100,2,FALSE)</f>
        <v>#N/A</v>
      </c>
      <c r="W23" s="249" t="str">
        <f t="shared" si="2"/>
        <v>-</v>
      </c>
      <c r="X23" s="257" t="e">
        <f t="shared" si="1"/>
        <v>#N/A</v>
      </c>
      <c r="Y23" s="235"/>
    </row>
    <row r="24" spans="2:25" ht="12" customHeight="1" x14ac:dyDescent="0.25">
      <c r="B24" s="295" t="s">
        <v>119</v>
      </c>
      <c r="C24" s="272">
        <v>17</v>
      </c>
      <c r="D24" s="273">
        <f t="shared" si="0"/>
        <v>3896</v>
      </c>
      <c r="E24" s="274" t="str">
        <f>IF(ISBLANK(D24),"",IF(EXACT(D24,"-"),"BYE",VLOOKUP(D24,Inscripcion!$A$1:$E$200,2,FALSE)))</f>
        <v>Moises Dani Campos Cruz</v>
      </c>
      <c r="F24" s="275" t="str">
        <f>IF(EXACT(D24,"-"),"",VLOOKUP(D24,Inscripcion!$A$1:$E$200,3,FALSE))</f>
        <v>Alajuela</v>
      </c>
      <c r="G24" s="242">
        <v>3896</v>
      </c>
      <c r="H24" s="242"/>
      <c r="I24" s="242"/>
      <c r="J24" s="242"/>
      <c r="K24" s="296"/>
      <c r="L24" s="242"/>
      <c r="M24" s="235"/>
      <c r="N24" s="235"/>
      <c r="O24" s="235"/>
      <c r="Y24" s="235"/>
    </row>
    <row r="25" spans="2:25" ht="12" customHeight="1" x14ac:dyDescent="0.25">
      <c r="B25" s="251"/>
      <c r="C25" s="238">
        <v>18</v>
      </c>
      <c r="D25" s="239" t="str">
        <f t="shared" si="0"/>
        <v>-</v>
      </c>
      <c r="E25" s="240" t="str">
        <f>IF(ISBLANK(D25),"",IF(EXACT(D25,"-"),"BYE",VLOOKUP(D25,Inscripcion!$A$1:$E$200,2,FALSE)))</f>
        <v>BYE</v>
      </c>
      <c r="F25" s="241" t="str">
        <f>IF(EXACT(D25,"-"),"",VLOOKUP(D25,Inscripcion!$A$1:$E$200,3,FALSE))</f>
        <v/>
      </c>
      <c r="G25" s="252"/>
      <c r="H25" s="242">
        <v>3896</v>
      </c>
      <c r="I25" s="242"/>
      <c r="J25" s="270"/>
      <c r="K25" s="242"/>
      <c r="L25" s="242"/>
      <c r="M25" s="235"/>
      <c r="N25" s="235"/>
      <c r="O25" s="235"/>
      <c r="P25" s="297"/>
      <c r="Q25" s="297"/>
      <c r="R25" s="297"/>
      <c r="S25" s="327" t="s">
        <v>121</v>
      </c>
      <c r="T25" s="328"/>
      <c r="U25" s="328"/>
      <c r="V25" s="328"/>
      <c r="W25" s="328"/>
      <c r="X25" s="329"/>
      <c r="Y25" s="236"/>
    </row>
    <row r="26" spans="2:25" ht="12" customHeight="1" x14ac:dyDescent="0.25">
      <c r="B26" s="258" t="s">
        <v>111</v>
      </c>
      <c r="C26" s="238">
        <v>19</v>
      </c>
      <c r="D26" s="239">
        <f t="shared" si="0"/>
        <v>3991</v>
      </c>
      <c r="E26" s="247" t="str">
        <f>IF(ISBLANK(D26),"",IF(EXACT(D26,"-"),"BYE",VLOOKUP(D26,Inscripcion!$A$1:$E$200,2,FALSE)))</f>
        <v>Andrew Marín Otero</v>
      </c>
      <c r="F26" s="241" t="str">
        <f>IF(EXACT(D26,"-"),"",VLOOKUP(D26,Inscripcion!$A$1:$E$200,3,FALSE))</f>
        <v>Escazú</v>
      </c>
      <c r="G26" s="259">
        <v>3724</v>
      </c>
      <c r="H26" s="260"/>
      <c r="I26" s="242"/>
      <c r="J26" s="270"/>
      <c r="K26" s="242"/>
      <c r="L26" s="242"/>
      <c r="M26" s="235"/>
      <c r="N26" s="235"/>
      <c r="O26" s="235"/>
      <c r="P26" s="298" t="s">
        <v>110</v>
      </c>
      <c r="Q26" s="299">
        <v>1</v>
      </c>
      <c r="R26" s="300" t="s">
        <v>99</v>
      </c>
      <c r="S26" s="246">
        <v>3991</v>
      </c>
      <c r="T26" s="247" t="str">
        <f>IF(ISBLANK(S26),"",VLOOKUP(S26,Inscripcion!$A$1:$E$200,2,FALSE))</f>
        <v>Andrew Marín Otero</v>
      </c>
      <c r="U26" s="241" t="str">
        <f>IF(ISBLANK(S26),"",VLOOKUP(S26,Inscripcion!$A$1:$E$200,3,FALSE))</f>
        <v>Escazú</v>
      </c>
      <c r="V26" s="248">
        <f>VLOOKUP(R26,Rifa!$A$1:$C$100,2,FALSE)</f>
        <v>19</v>
      </c>
      <c r="W26" s="249">
        <f t="shared" ref="W26:W41" si="3">IF(ISBLANK(S26),"-",S26)</f>
        <v>3991</v>
      </c>
      <c r="X26" s="250" t="str">
        <f t="shared" ref="X26:X41" si="4">IF(X8="","",IF(X8="UP","DO",IF(X8="DO","UP","")))</f>
        <v>DO</v>
      </c>
      <c r="Y26" s="236"/>
    </row>
    <row r="27" spans="2:25" ht="12" customHeight="1" x14ac:dyDescent="0.25">
      <c r="B27" s="265" t="s">
        <v>112</v>
      </c>
      <c r="C27" s="266">
        <v>20</v>
      </c>
      <c r="D27" s="267">
        <f t="shared" si="0"/>
        <v>3724</v>
      </c>
      <c r="E27" s="268" t="str">
        <f>IF(ISBLANK(D27),"",IF(EXACT(D27,"-"),"BYE",VLOOKUP(D27,Inscripcion!$A$1:$E$200,2,FALSE)))</f>
        <v>Andrés Chaves Espinoza</v>
      </c>
      <c r="F27" s="269" t="str">
        <f>IF(EXACT(D27,"-"),"",VLOOKUP(D27,Inscripcion!$A$1:$E$200,3,FALSE))</f>
        <v>Corredores</v>
      </c>
      <c r="G27" s="242"/>
      <c r="H27" s="270"/>
      <c r="I27" s="242">
        <v>3676</v>
      </c>
      <c r="J27" s="270"/>
      <c r="K27" s="242"/>
      <c r="L27" s="242"/>
      <c r="M27" s="235"/>
      <c r="N27" s="235"/>
      <c r="O27" s="235"/>
      <c r="P27" s="301" t="s">
        <v>110</v>
      </c>
      <c r="Q27" s="302">
        <v>2</v>
      </c>
      <c r="R27" s="303" t="s">
        <v>96</v>
      </c>
      <c r="S27" s="256">
        <v>4058</v>
      </c>
      <c r="T27" s="247" t="str">
        <f>IF(ISBLANK(S27),"",VLOOKUP(S27,Inscripcion!$A$1:$E$200,2,FALSE))</f>
        <v>Jose Pablo Araya Villalobos</v>
      </c>
      <c r="U27" s="241" t="str">
        <f>IF(ISBLANK(S27),"",VLOOKUP(S27,Inscripcion!$A$1:$E$200,3,FALSE))</f>
        <v>San Carlos</v>
      </c>
      <c r="V27" s="248">
        <f>VLOOKUP(R27,Rifa!$A$1:$C$100,2,FALSE)</f>
        <v>14</v>
      </c>
      <c r="W27" s="249">
        <f t="shared" si="3"/>
        <v>4058</v>
      </c>
      <c r="X27" s="257" t="str">
        <f t="shared" si="4"/>
        <v>UP</v>
      </c>
      <c r="Y27" s="304"/>
    </row>
    <row r="28" spans="2:25" ht="12" customHeight="1" x14ac:dyDescent="0.25">
      <c r="B28" s="271" t="s">
        <v>112</v>
      </c>
      <c r="C28" s="272">
        <v>21</v>
      </c>
      <c r="D28" s="273">
        <f t="shared" si="0"/>
        <v>3467</v>
      </c>
      <c r="E28" s="274" t="str">
        <f>IF(ISBLANK(D28),"",IF(EXACT(D28,"-"),"BYE",VLOOKUP(D28,Inscripcion!$A$1:$E$200,2,FALSE)))</f>
        <v>Mathias Garbanzo Ulate</v>
      </c>
      <c r="F28" s="275" t="str">
        <f>IF(EXACT(D28,"-"),"",VLOOKUP(D28,Inscripcion!$A$1:$E$200,3,FALSE))</f>
        <v>Escazu</v>
      </c>
      <c r="G28" s="242">
        <v>3467</v>
      </c>
      <c r="H28" s="270"/>
      <c r="I28" s="260"/>
      <c r="J28" s="270"/>
      <c r="K28" s="242"/>
      <c r="L28" s="242"/>
      <c r="M28" s="235"/>
      <c r="N28" s="235"/>
      <c r="O28" s="235"/>
      <c r="P28" s="301" t="s">
        <v>110</v>
      </c>
      <c r="Q28" s="302">
        <v>3</v>
      </c>
      <c r="R28" s="303" t="s">
        <v>89</v>
      </c>
      <c r="S28" s="256">
        <v>4057</v>
      </c>
      <c r="T28" s="247" t="str">
        <f>IF(ISBLANK(S28),"",VLOOKUP(S28,Inscripcion!$A$1:$E$200,2,FALSE))</f>
        <v>Marlon Andrey Riggioni Rodriguez</v>
      </c>
      <c r="U28" s="241" t="str">
        <f>IF(ISBLANK(S28),"",VLOOKUP(S28,Inscripcion!$A$1:$E$200,3,FALSE))</f>
        <v>San Carlos</v>
      </c>
      <c r="V28" s="248">
        <f>VLOOKUP(R28,Rifa!$A$1:$C$100,2,FALSE)</f>
        <v>3</v>
      </c>
      <c r="W28" s="249">
        <f t="shared" si="3"/>
        <v>4057</v>
      </c>
      <c r="X28" s="257" t="str">
        <f t="shared" si="4"/>
        <v>UP</v>
      </c>
    </row>
    <row r="29" spans="2:25" ht="12" customHeight="1" x14ac:dyDescent="0.25">
      <c r="B29" s="258" t="s">
        <v>111</v>
      </c>
      <c r="C29" s="238">
        <v>22</v>
      </c>
      <c r="D29" s="239" t="str">
        <f t="shared" si="0"/>
        <v>-</v>
      </c>
      <c r="E29" s="240" t="str">
        <f>IF(ISBLANK(D29),"",IF(EXACT(D29,"-"),"BYE",VLOOKUP(D29,Inscripcion!$A$1:$E$200,2,FALSE)))</f>
        <v>BYE</v>
      </c>
      <c r="F29" s="241" t="str">
        <f>IF(EXACT(D29,"-"),"",VLOOKUP(D29,Inscripcion!$A$1:$E$200,3,FALSE))</f>
        <v/>
      </c>
      <c r="G29" s="252"/>
      <c r="H29" s="279">
        <v>3676</v>
      </c>
      <c r="I29" s="270"/>
      <c r="J29" s="270"/>
      <c r="K29" s="242"/>
      <c r="L29" s="242"/>
      <c r="M29" s="235"/>
      <c r="N29" s="235"/>
      <c r="O29" s="235"/>
      <c r="P29" s="301" t="s">
        <v>110</v>
      </c>
      <c r="Q29" s="302">
        <v>4</v>
      </c>
      <c r="R29" s="303" t="s">
        <v>106</v>
      </c>
      <c r="S29" s="256">
        <v>3449</v>
      </c>
      <c r="T29" s="247" t="str">
        <f>IF(ISBLANK(S29),"",VLOOKUP(S29,Inscripcion!$A$1:$E$200,2,FALSE))</f>
        <v>Reinel Antonio Vanegas Lacayo</v>
      </c>
      <c r="U29" s="241" t="str">
        <f>IF(ISBLANK(S29),"",VLOOKUP(S29,Inscripcion!$A$1:$E$200,3,FALSE))</f>
        <v>Alajuela</v>
      </c>
      <c r="V29" s="248">
        <f>VLOOKUP(R29,Rifa!$A$1:$C$100,2,FALSE)</f>
        <v>30</v>
      </c>
      <c r="W29" s="249">
        <f t="shared" si="3"/>
        <v>3449</v>
      </c>
      <c r="X29" s="257" t="str">
        <f t="shared" si="4"/>
        <v>DO</v>
      </c>
    </row>
    <row r="30" spans="2:25" ht="12" customHeight="1" x14ac:dyDescent="0.25">
      <c r="B30" s="258" t="s">
        <v>111</v>
      </c>
      <c r="C30" s="238">
        <v>23</v>
      </c>
      <c r="D30" s="239" t="str">
        <f t="shared" si="0"/>
        <v>-</v>
      </c>
      <c r="E30" s="247" t="str">
        <f>IF(ISBLANK(D30),"",IF(EXACT(D30,"-"),"BYE",VLOOKUP(D30,Inscripcion!$A$1:$E$200,2,FALSE)))</f>
        <v>BYE</v>
      </c>
      <c r="F30" s="241" t="str">
        <f>IF(EXACT(D30,"-"),"",VLOOKUP(D30,Inscripcion!$A$1:$E$200,3,FALSE))</f>
        <v/>
      </c>
      <c r="G30" s="259">
        <v>3676</v>
      </c>
      <c r="H30" s="242"/>
      <c r="I30" s="270"/>
      <c r="J30" s="270"/>
      <c r="K30" s="242"/>
      <c r="L30" s="242"/>
      <c r="M30" s="235"/>
      <c r="N30" s="235"/>
      <c r="O30" s="235"/>
      <c r="P30" s="301" t="s">
        <v>110</v>
      </c>
      <c r="Q30" s="302">
        <v>5</v>
      </c>
      <c r="R30" s="303" t="s">
        <v>94</v>
      </c>
      <c r="S30" s="256">
        <v>3933</v>
      </c>
      <c r="T30" s="247" t="str">
        <f>IF(ISBLANK(S30),"",VLOOKUP(S30,Inscripcion!$A$1:$E$200,2,FALSE))</f>
        <v>Yohav Gadiel Alvarado Retana</v>
      </c>
      <c r="U30" s="241" t="str">
        <f>IF(ISBLANK(S30),"",VLOOKUP(S30,Inscripcion!$A$1:$E$200,3,FALSE))</f>
        <v>Perez Zeledon</v>
      </c>
      <c r="V30" s="248">
        <v>13</v>
      </c>
      <c r="W30" s="249">
        <f t="shared" si="3"/>
        <v>3933</v>
      </c>
      <c r="X30" s="257" t="str">
        <f t="shared" si="4"/>
        <v>UP</v>
      </c>
    </row>
    <row r="31" spans="2:25" ht="12" customHeight="1" x14ac:dyDescent="0.25">
      <c r="B31" s="280" t="s">
        <v>113</v>
      </c>
      <c r="C31" s="281">
        <v>24</v>
      </c>
      <c r="D31" s="282">
        <f t="shared" si="0"/>
        <v>3676</v>
      </c>
      <c r="E31" s="283" t="str">
        <f>IF(ISBLANK(D31),"",IF(EXACT(D31,"-"),"BYE",VLOOKUP(D31,Inscripcion!$A$1:$E$200,2,FALSE)))</f>
        <v>Ian Josue Solis Millon</v>
      </c>
      <c r="F31" s="284" t="str">
        <f>IF(EXACT(D31,"-"),"",VLOOKUP(D31,Inscripcion!$A$1:$E$200,3,FALSE))</f>
        <v>Santa Ana</v>
      </c>
      <c r="G31" s="242"/>
      <c r="H31" s="242"/>
      <c r="I31" s="270"/>
      <c r="J31" s="279">
        <v>3157</v>
      </c>
      <c r="K31" s="242"/>
      <c r="L31" s="242"/>
      <c r="M31" s="235"/>
      <c r="N31" s="235"/>
      <c r="O31" s="235"/>
      <c r="P31" s="301" t="s">
        <v>110</v>
      </c>
      <c r="Q31" s="302">
        <v>6</v>
      </c>
      <c r="R31" s="303" t="s">
        <v>101</v>
      </c>
      <c r="S31" s="256">
        <v>3724</v>
      </c>
      <c r="T31" s="247" t="str">
        <f>IF(ISBLANK(S31),"",VLOOKUP(S31,Inscripcion!$A$1:$E$200,2,FALSE))</f>
        <v>Andrés Chaves Espinoza</v>
      </c>
      <c r="U31" s="241" t="str">
        <f>IF(ISBLANK(S31),"",VLOOKUP(S31,Inscripcion!$A$1:$E$200,3,FALSE))</f>
        <v>Corredores</v>
      </c>
      <c r="V31" s="248">
        <v>20</v>
      </c>
      <c r="W31" s="249">
        <f t="shared" si="3"/>
        <v>3724</v>
      </c>
      <c r="X31" s="257" t="str">
        <f t="shared" si="4"/>
        <v>DO</v>
      </c>
    </row>
    <row r="32" spans="2:25" ht="12" customHeight="1" x14ac:dyDescent="0.25">
      <c r="B32" s="285" t="s">
        <v>113</v>
      </c>
      <c r="C32" s="272">
        <v>25</v>
      </c>
      <c r="D32" s="273">
        <f t="shared" si="0"/>
        <v>3932</v>
      </c>
      <c r="E32" s="274" t="str">
        <f>IF(ISBLANK(D32),"",IF(EXACT(D32,"-"),"BYE",VLOOKUP(D32,Inscripcion!$A$1:$E$200,2,FALSE)))</f>
        <v>Jair Martinez Montenegro</v>
      </c>
      <c r="F32" s="275" t="str">
        <f>IF(EXACT(D32,"-"),"",VLOOKUP(D32,Inscripcion!$A$1:$E$200,3,FALSE))</f>
        <v>Perez Zeledon</v>
      </c>
      <c r="G32" s="242">
        <v>3932</v>
      </c>
      <c r="H32" s="242"/>
      <c r="I32" s="270"/>
      <c r="J32" s="242"/>
      <c r="K32" s="242"/>
      <c r="L32" s="242"/>
      <c r="M32" s="235"/>
      <c r="N32" s="235"/>
      <c r="O32" s="235"/>
      <c r="P32" s="301" t="s">
        <v>110</v>
      </c>
      <c r="Q32" s="302">
        <v>7</v>
      </c>
      <c r="R32" s="303" t="s">
        <v>105</v>
      </c>
      <c r="S32" s="256">
        <v>4133</v>
      </c>
      <c r="T32" s="247" t="str">
        <f>IF(ISBLANK(S32),"",VLOOKUP(S32,Inscripcion!$A$1:$E$200,2,FALSE))</f>
        <v>Deiver Mclean Castro</v>
      </c>
      <c r="U32" s="241" t="str">
        <f>IF(ISBLANK(S32),"",VLOOKUP(S32,Inscripcion!$A$1:$E$200,3,FALSE))</f>
        <v>San Carlos</v>
      </c>
      <c r="V32" s="248">
        <f>VLOOKUP(R32,Rifa!$A$1:$C$100,2,FALSE)</f>
        <v>29</v>
      </c>
      <c r="W32" s="249">
        <f t="shared" si="3"/>
        <v>4133</v>
      </c>
      <c r="X32" s="257" t="str">
        <f t="shared" si="4"/>
        <v>DO</v>
      </c>
    </row>
    <row r="33" spans="2:25" ht="12" customHeight="1" x14ac:dyDescent="0.25">
      <c r="B33" s="258" t="s">
        <v>111</v>
      </c>
      <c r="C33" s="238">
        <v>26</v>
      </c>
      <c r="D33" s="239" t="str">
        <f t="shared" si="0"/>
        <v>-</v>
      </c>
      <c r="E33" s="240" t="str">
        <f>IF(ISBLANK(D33),"",IF(EXACT(D33,"-"),"BYE",VLOOKUP(D33,Inscripcion!$A$1:$E$200,2,FALSE)))</f>
        <v>BYE</v>
      </c>
      <c r="F33" s="241" t="str">
        <f>IF(EXACT(D33,"-"),"",VLOOKUP(D33,Inscripcion!$A$1:$E$200,3,FALSE))</f>
        <v/>
      </c>
      <c r="G33" s="252"/>
      <c r="H33" s="242">
        <v>3160</v>
      </c>
      <c r="I33" s="270"/>
      <c r="J33" s="242"/>
      <c r="K33" s="242"/>
      <c r="L33" s="242"/>
      <c r="M33" s="235"/>
      <c r="N33" s="235"/>
      <c r="O33" s="235"/>
      <c r="P33" s="301" t="s">
        <v>110</v>
      </c>
      <c r="Q33" s="302">
        <v>8</v>
      </c>
      <c r="R33" s="303" t="s">
        <v>90</v>
      </c>
      <c r="S33" s="256">
        <v>3719</v>
      </c>
      <c r="T33" s="247" t="str">
        <f>IF(ISBLANK(S33),"",VLOOKUP(S33,Inscripcion!$A$1:$E$200,2,FALSE))</f>
        <v>Marcelo Masis Rodríguez</v>
      </c>
      <c r="U33" s="241" t="str">
        <f>IF(ISBLANK(S33),"",VLOOKUP(S33,Inscripcion!$A$1:$E$200,3,FALSE))</f>
        <v>Santa Ana</v>
      </c>
      <c r="V33" s="248">
        <f>VLOOKUP(R33,Rifa!$A$1:$C$100,2,FALSE)</f>
        <v>4</v>
      </c>
      <c r="W33" s="249">
        <f t="shared" si="3"/>
        <v>3719</v>
      </c>
      <c r="X33" s="257" t="str">
        <f t="shared" si="4"/>
        <v>UP</v>
      </c>
    </row>
    <row r="34" spans="2:25" ht="12" customHeight="1" x14ac:dyDescent="0.25">
      <c r="B34" s="258" t="s">
        <v>111</v>
      </c>
      <c r="C34" s="238">
        <v>27</v>
      </c>
      <c r="D34" s="239" t="str">
        <f t="shared" si="0"/>
        <v>-</v>
      </c>
      <c r="E34" s="247" t="str">
        <f>IF(ISBLANK(D34),"",IF(EXACT(D34,"-"),"BYE",VLOOKUP(D34,Inscripcion!$A$1:$E$200,2,FALSE)))</f>
        <v>BYE</v>
      </c>
      <c r="F34" s="241" t="str">
        <f>IF(EXACT(D34,"-"),"",VLOOKUP(D34,Inscripcion!$A$1:$E$200,3,FALSE))</f>
        <v/>
      </c>
      <c r="G34" s="259">
        <v>3160</v>
      </c>
      <c r="H34" s="260"/>
      <c r="I34" s="270"/>
      <c r="J34" s="242"/>
      <c r="K34" s="242"/>
      <c r="L34" s="242"/>
      <c r="M34" s="235"/>
      <c r="N34" s="235"/>
      <c r="O34" s="235"/>
      <c r="P34" s="301" t="s">
        <v>110</v>
      </c>
      <c r="Q34" s="302">
        <v>9</v>
      </c>
      <c r="R34" s="303" t="s">
        <v>100</v>
      </c>
      <c r="S34" s="256">
        <v>3467</v>
      </c>
      <c r="T34" s="247" t="str">
        <f>IF(ISBLANK(S34),"",VLOOKUP(S34,Inscripcion!$A$1:$E$200,2,FALSE))</f>
        <v>Mathias Garbanzo Ulate</v>
      </c>
      <c r="U34" s="241" t="str">
        <f>IF(ISBLANK(S34),"",VLOOKUP(S34,Inscripcion!$A$1:$E$200,3,FALSE))</f>
        <v>Escazu</v>
      </c>
      <c r="V34" s="248">
        <v>21</v>
      </c>
      <c r="W34" s="249">
        <f t="shared" si="3"/>
        <v>3467</v>
      </c>
      <c r="X34" s="257" t="str">
        <f t="shared" si="4"/>
        <v>DO</v>
      </c>
    </row>
    <row r="35" spans="2:25" ht="12" customHeight="1" x14ac:dyDescent="0.25">
      <c r="B35" s="265" t="s">
        <v>112</v>
      </c>
      <c r="C35" s="266">
        <v>28</v>
      </c>
      <c r="D35" s="267">
        <f t="shared" si="0"/>
        <v>3160</v>
      </c>
      <c r="E35" s="268" t="str">
        <f>IF(ISBLANK(D35),"",IF(EXACT(D35,"-"),"BYE",VLOOKUP(D35,Inscripcion!$A$1:$E$200,2,FALSE)))</f>
        <v>Sebastian Mora Fuentes</v>
      </c>
      <c r="F35" s="269" t="str">
        <f>IF(EXACT(D35,"-"),"",VLOOKUP(D35,Inscripcion!$A$1:$E$200,3,FALSE))</f>
        <v>Santa Ana</v>
      </c>
      <c r="G35" s="242"/>
      <c r="H35" s="270"/>
      <c r="I35" s="279">
        <v>3157</v>
      </c>
      <c r="J35" s="242"/>
      <c r="K35" s="242"/>
      <c r="L35" s="242"/>
      <c r="M35" s="235"/>
      <c r="N35" s="235"/>
      <c r="O35" s="235"/>
      <c r="P35" s="301" t="s">
        <v>110</v>
      </c>
      <c r="Q35" s="302">
        <v>10</v>
      </c>
      <c r="R35" s="303" t="s">
        <v>95</v>
      </c>
      <c r="S35" s="256">
        <v>3615</v>
      </c>
      <c r="T35" s="247" t="str">
        <f>IF(ISBLANK(S35),"",VLOOKUP(S35,Inscripcion!$A$1:$E$200,2,FALSE))</f>
        <v>Marvin Alonso Valerio Morales</v>
      </c>
      <c r="U35" s="241" t="str">
        <f>IF(ISBLANK(S35),"",VLOOKUP(S35,Inscripcion!$A$1:$E$200,3,FALSE))</f>
        <v>San Carlos</v>
      </c>
      <c r="V35" s="248">
        <v>12</v>
      </c>
      <c r="W35" s="249">
        <f t="shared" si="3"/>
        <v>3615</v>
      </c>
      <c r="X35" s="257" t="str">
        <f t="shared" si="4"/>
        <v>UP</v>
      </c>
    </row>
    <row r="36" spans="2:25" ht="12" customHeight="1" x14ac:dyDescent="0.25">
      <c r="B36" s="271" t="s">
        <v>112</v>
      </c>
      <c r="C36" s="272">
        <v>29</v>
      </c>
      <c r="D36" s="273">
        <f t="shared" si="0"/>
        <v>4133</v>
      </c>
      <c r="E36" s="274" t="str">
        <f>IF(ISBLANK(D36),"",IF(EXACT(D36,"-"),"BYE",VLOOKUP(D36,Inscripcion!$A$1:$E$200,2,FALSE)))</f>
        <v>Deiver Mclean Castro</v>
      </c>
      <c r="F36" s="275" t="str">
        <f>IF(EXACT(D36,"-"),"",VLOOKUP(D36,Inscripcion!$A$1:$E$200,3,FALSE))</f>
        <v>San Carlos</v>
      </c>
      <c r="G36" s="242">
        <v>3449</v>
      </c>
      <c r="H36" s="270"/>
      <c r="I36" s="242"/>
      <c r="J36" s="242"/>
      <c r="K36" s="242"/>
      <c r="L36" s="242"/>
      <c r="M36" s="235"/>
      <c r="N36" s="235"/>
      <c r="O36" s="235"/>
      <c r="P36" s="301" t="s">
        <v>110</v>
      </c>
      <c r="Q36" s="302">
        <v>11</v>
      </c>
      <c r="R36" s="303" t="s">
        <v>122</v>
      </c>
      <c r="S36" s="256"/>
      <c r="T36" s="247" t="str">
        <f>IF(ISBLANK(S36),"",VLOOKUP(S36,Inscripcion!$A$1:$E$200,2,FALSE))</f>
        <v/>
      </c>
      <c r="U36" s="241" t="str">
        <f>IF(ISBLANK(S36),"",VLOOKUP(S36,Inscripcion!$A$1:$E$200,3,FALSE))</f>
        <v/>
      </c>
      <c r="V36" s="248" t="e">
        <f>VLOOKUP(R36,Rifa!$A$1:$C$100,2,FALSE)</f>
        <v>#N/A</v>
      </c>
      <c r="W36" s="249" t="str">
        <f t="shared" si="3"/>
        <v>-</v>
      </c>
      <c r="X36" s="257" t="e">
        <f t="shared" si="4"/>
        <v>#N/A</v>
      </c>
    </row>
    <row r="37" spans="2:25" ht="12" customHeight="1" x14ac:dyDescent="0.25">
      <c r="B37" s="258" t="s">
        <v>111</v>
      </c>
      <c r="C37" s="238">
        <v>30</v>
      </c>
      <c r="D37" s="239">
        <f t="shared" si="0"/>
        <v>3449</v>
      </c>
      <c r="E37" s="240" t="str">
        <f>IF(ISBLANK(D37),"",IF(EXACT(D37,"-"),"BYE",VLOOKUP(D37,Inscripcion!$A$1:$E$200,2,FALSE)))</f>
        <v>Reinel Antonio Vanegas Lacayo</v>
      </c>
      <c r="F37" s="241" t="str">
        <f>IF(EXACT(D37,"-"),"",VLOOKUP(D37,Inscripcion!$A$1:$E$200,3,FALSE))</f>
        <v>Alajuela</v>
      </c>
      <c r="G37" s="252"/>
      <c r="H37" s="325">
        <v>3157</v>
      </c>
      <c r="I37" s="242"/>
      <c r="J37" s="242"/>
      <c r="K37" s="242"/>
      <c r="L37" s="242"/>
      <c r="M37" s="235"/>
      <c r="N37" s="235"/>
      <c r="O37" s="235"/>
      <c r="P37" s="301" t="s">
        <v>110</v>
      </c>
      <c r="Q37" s="302">
        <v>12</v>
      </c>
      <c r="R37" s="303" t="s">
        <v>123</v>
      </c>
      <c r="S37" s="256"/>
      <c r="T37" s="247" t="str">
        <f>IF(ISBLANK(S37),"",VLOOKUP(S37,Inscripcion!$A$1:$E$200,2,FALSE))</f>
        <v/>
      </c>
      <c r="U37" s="241" t="str">
        <f>IF(ISBLANK(S37),"",VLOOKUP(S37,Inscripcion!$A$1:$E$200,3,FALSE))</f>
        <v/>
      </c>
      <c r="V37" s="248" t="e">
        <f>VLOOKUP(R37,Rifa!$A$1:$C$100,2,FALSE)</f>
        <v>#N/A</v>
      </c>
      <c r="W37" s="249" t="str">
        <f t="shared" si="3"/>
        <v>-</v>
      </c>
      <c r="X37" s="257" t="e">
        <f t="shared" si="4"/>
        <v>#N/A</v>
      </c>
    </row>
    <row r="38" spans="2:25" ht="12" customHeight="1" x14ac:dyDescent="0.25">
      <c r="B38" s="251"/>
      <c r="C38" s="238">
        <v>31</v>
      </c>
      <c r="D38" s="239" t="str">
        <f t="shared" si="0"/>
        <v>-</v>
      </c>
      <c r="E38" s="247" t="str">
        <f>IF(ISBLANK(D38),"",IF(EXACT(D38,"-"),"BYE",VLOOKUP(D38,Inscripcion!$A$1:$E$200,2,FALSE)))</f>
        <v>BYE</v>
      </c>
      <c r="F38" s="241" t="str">
        <f>IF(EXACT(D38,"-"),"",VLOOKUP(D38,Inscripcion!$A$1:$E$200,3,FALSE))</f>
        <v/>
      </c>
      <c r="G38" s="259">
        <v>3157</v>
      </c>
      <c r="H38" s="242"/>
      <c r="I38" s="242"/>
      <c r="J38" s="242"/>
      <c r="K38" s="242"/>
      <c r="L38" s="242"/>
      <c r="M38" s="235"/>
      <c r="N38" s="235"/>
      <c r="O38" s="235"/>
      <c r="P38" s="301" t="s">
        <v>110</v>
      </c>
      <c r="Q38" s="302">
        <v>13</v>
      </c>
      <c r="R38" s="303" t="s">
        <v>124</v>
      </c>
      <c r="S38" s="256"/>
      <c r="T38" s="247" t="str">
        <f>IF(ISBLANK(S38),"",VLOOKUP(S38,Inscripcion!$A$1:$E$200,2,FALSE))</f>
        <v/>
      </c>
      <c r="U38" s="241" t="str">
        <f>IF(ISBLANK(S38),"",VLOOKUP(S38,Inscripcion!$A$1:$E$200,3,FALSE))</f>
        <v/>
      </c>
      <c r="V38" s="248" t="e">
        <f>VLOOKUP(R38,Rifa!$A$1:$C$100,2,FALSE)</f>
        <v>#N/A</v>
      </c>
      <c r="W38" s="249" t="str">
        <f t="shared" si="3"/>
        <v>-</v>
      </c>
      <c r="X38" s="257" t="e">
        <f t="shared" si="4"/>
        <v>#N/A</v>
      </c>
    </row>
    <row r="39" spans="2:25" ht="12" customHeight="1" x14ac:dyDescent="0.25">
      <c r="B39" s="237" t="s">
        <v>125</v>
      </c>
      <c r="C39" s="238">
        <v>32</v>
      </c>
      <c r="D39" s="239">
        <f t="shared" si="0"/>
        <v>3157</v>
      </c>
      <c r="E39" s="247" t="str">
        <f>IF(ISBLANK(D39),"",IF(EXACT(D39,"-"),"BYE",VLOOKUP(D39,Inscripcion!$A$1:$E$200,2,FALSE)))</f>
        <v>Alejandro Chaves Gallo</v>
      </c>
      <c r="F39" s="241" t="str">
        <f>IF(EXACT(D39,"-"),"",VLOOKUP(D39,Inscripcion!$A$1:$E$200,3,FALSE))</f>
        <v>Corredores</v>
      </c>
      <c r="G39" s="242"/>
      <c r="H39" s="242"/>
      <c r="I39" s="242"/>
      <c r="J39" s="242"/>
      <c r="K39" s="242"/>
      <c r="L39" s="242"/>
      <c r="M39" s="235"/>
      <c r="N39" s="236"/>
      <c r="O39" s="236"/>
      <c r="P39" s="301" t="s">
        <v>110</v>
      </c>
      <c r="Q39" s="302">
        <v>14</v>
      </c>
      <c r="R39" s="303" t="s">
        <v>126</v>
      </c>
      <c r="S39" s="256"/>
      <c r="T39" s="247" t="str">
        <f>IF(ISBLANK(S39),"",VLOOKUP(S39,Inscripcion!$A$1:$E$200,2,FALSE))</f>
        <v/>
      </c>
      <c r="U39" s="241" t="str">
        <f>IF(ISBLANK(S39),"",VLOOKUP(S39,Inscripcion!$A$1:$E$200,3,FALSE))</f>
        <v/>
      </c>
      <c r="V39" s="248" t="e">
        <f>VLOOKUP(R39,Rifa!$A$1:$C$100,2,FALSE)</f>
        <v>#N/A</v>
      </c>
      <c r="W39" s="249" t="str">
        <f t="shared" si="3"/>
        <v>-</v>
      </c>
      <c r="X39" s="257" t="e">
        <f t="shared" si="4"/>
        <v>#N/A</v>
      </c>
    </row>
    <row r="40" spans="2:25" ht="12" customHeight="1" x14ac:dyDescent="0.25">
      <c r="B40" s="305"/>
      <c r="C40" s="305"/>
      <c r="D40" s="305"/>
      <c r="E40" s="305"/>
      <c r="F40" s="306"/>
      <c r="G40" s="305"/>
      <c r="H40" s="305"/>
      <c r="I40" s="305"/>
      <c r="J40" s="305"/>
      <c r="K40" s="305"/>
      <c r="L40" s="235"/>
      <c r="M40" s="235"/>
      <c r="N40" s="236"/>
      <c r="O40" s="236"/>
      <c r="P40" s="301" t="s">
        <v>110</v>
      </c>
      <c r="Q40" s="302">
        <v>15</v>
      </c>
      <c r="R40" s="303" t="s">
        <v>127</v>
      </c>
      <c r="S40" s="256"/>
      <c r="T40" s="247" t="str">
        <f>IF(ISBLANK(S40),"",VLOOKUP(S40,Inscripcion!$A$1:$E$200,2,FALSE))</f>
        <v/>
      </c>
      <c r="U40" s="241" t="str">
        <f>IF(ISBLANK(S40),"",VLOOKUP(S40,Inscripcion!$A$1:$E$200,3,FALSE))</f>
        <v/>
      </c>
      <c r="V40" s="248" t="e">
        <f>VLOOKUP(R40,Rifa!$A$1:$C$100,2,FALSE)</f>
        <v>#N/A</v>
      </c>
      <c r="W40" s="249" t="str">
        <f t="shared" si="3"/>
        <v>-</v>
      </c>
      <c r="X40" s="257" t="e">
        <f t="shared" si="4"/>
        <v>#N/A</v>
      </c>
      <c r="Y40" s="307"/>
    </row>
    <row r="41" spans="2:25" ht="12" customHeight="1" x14ac:dyDescent="0.25">
      <c r="B41" s="305"/>
      <c r="C41" s="305"/>
      <c r="D41" s="305"/>
      <c r="E41" s="305"/>
      <c r="F41" s="306"/>
      <c r="G41" s="305"/>
      <c r="H41" s="305"/>
      <c r="I41" s="305"/>
      <c r="J41" s="305"/>
      <c r="K41" s="305"/>
      <c r="L41" s="235"/>
      <c r="M41" s="235"/>
      <c r="N41" s="236"/>
      <c r="O41" s="236"/>
      <c r="P41" s="301" t="s">
        <v>110</v>
      </c>
      <c r="Q41" s="302">
        <v>16</v>
      </c>
      <c r="R41" s="303" t="s">
        <v>128</v>
      </c>
      <c r="S41" s="256"/>
      <c r="T41" s="247" t="str">
        <f>IF(ISBLANK(S41),"",VLOOKUP(S41,Inscripcion!$A$1:$E$200,2,FALSE))</f>
        <v/>
      </c>
      <c r="U41" s="241" t="str">
        <f>IF(ISBLANK(S41),"",VLOOKUP(S41,Inscripcion!$A$1:$E$200,3,FALSE))</f>
        <v/>
      </c>
      <c r="V41" s="248" t="e">
        <f>VLOOKUP(R41,Rifa!$A$1:$C$100,2,FALSE)</f>
        <v>#N/A</v>
      </c>
      <c r="W41" s="249" t="str">
        <f t="shared" si="3"/>
        <v>-</v>
      </c>
      <c r="X41" s="257" t="e">
        <f t="shared" si="4"/>
        <v>#N/A</v>
      </c>
      <c r="Y41" s="236"/>
    </row>
    <row r="42" spans="2:25" ht="12" customHeight="1" x14ac:dyDescent="0.25">
      <c r="B42" s="305"/>
      <c r="C42" s="305"/>
      <c r="D42" s="305"/>
      <c r="E42" s="305"/>
      <c r="F42" s="306"/>
      <c r="G42" s="305"/>
      <c r="H42" s="305"/>
      <c r="I42" s="305"/>
      <c r="J42" s="305"/>
      <c r="K42" s="305"/>
      <c r="L42" s="305"/>
      <c r="M42" s="305"/>
      <c r="N42" s="305"/>
      <c r="O42" s="305"/>
      <c r="P42" s="236"/>
      <c r="Q42" s="236"/>
      <c r="R42" s="236"/>
      <c r="S42" s="236"/>
      <c r="T42" s="236"/>
      <c r="U42" s="308"/>
      <c r="V42" s="236"/>
      <c r="W42" s="236"/>
      <c r="X42" s="236"/>
      <c r="Y42" s="236"/>
    </row>
    <row r="43" spans="2:25" ht="12" customHeight="1" x14ac:dyDescent="0.25">
      <c r="B43" s="305"/>
      <c r="C43" s="305"/>
      <c r="D43" s="305"/>
      <c r="E43" s="305"/>
      <c r="F43" s="306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7"/>
      <c r="T43" s="236" t="s">
        <v>129</v>
      </c>
      <c r="U43" s="309" t="s">
        <v>129</v>
      </c>
      <c r="V43" s="305">
        <v>1</v>
      </c>
      <c r="W43" s="310" t="s">
        <v>130</v>
      </c>
      <c r="X43" s="307"/>
      <c r="Y43" s="236"/>
    </row>
    <row r="44" spans="2:25" ht="12" customHeight="1" x14ac:dyDescent="0.25">
      <c r="B44" s="305"/>
      <c r="C44" s="305"/>
      <c r="D44" s="305"/>
      <c r="E44" s="305"/>
      <c r="F44" s="306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7"/>
      <c r="T44" s="236"/>
      <c r="U44" s="309"/>
      <c r="V44" s="305">
        <v>2</v>
      </c>
      <c r="W44" s="310" t="s">
        <v>130</v>
      </c>
      <c r="X44" s="307"/>
      <c r="Y44" s="236"/>
    </row>
    <row r="45" spans="2:25" ht="12" customHeight="1" x14ac:dyDescent="0.25">
      <c r="B45" s="305"/>
      <c r="C45" s="305"/>
      <c r="D45" s="305"/>
      <c r="E45" s="305"/>
      <c r="F45" s="306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7"/>
      <c r="T45" s="236"/>
      <c r="U45" s="309"/>
      <c r="V45" s="305">
        <v>3</v>
      </c>
      <c r="W45" s="310" t="s">
        <v>130</v>
      </c>
      <c r="X45" s="307"/>
      <c r="Y45" s="236"/>
    </row>
    <row r="46" spans="2:25" ht="12" customHeight="1" x14ac:dyDescent="0.25">
      <c r="B46" s="305"/>
      <c r="C46" s="305"/>
      <c r="D46" s="305"/>
      <c r="E46" s="305"/>
      <c r="F46" s="306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7"/>
      <c r="T46" s="236"/>
      <c r="U46" s="309"/>
      <c r="V46" s="305">
        <v>4</v>
      </c>
      <c r="W46" s="310" t="s">
        <v>130</v>
      </c>
      <c r="X46" s="307"/>
      <c r="Y46" s="236"/>
    </row>
    <row r="47" spans="2:25" ht="12.75" customHeight="1" x14ac:dyDescent="0.25">
      <c r="P47" s="310"/>
      <c r="Q47" s="310"/>
      <c r="R47" s="310"/>
      <c r="S47" s="307"/>
      <c r="T47" s="236"/>
      <c r="U47" s="311"/>
      <c r="V47" s="305">
        <v>5</v>
      </c>
      <c r="W47" s="310" t="s">
        <v>130</v>
      </c>
      <c r="X47" s="307"/>
      <c r="Y47" s="236"/>
    </row>
    <row r="48" spans="2:25" ht="12.75" customHeight="1" x14ac:dyDescent="0.25">
      <c r="P48" s="310"/>
      <c r="Q48" s="310"/>
      <c r="R48" s="310"/>
      <c r="S48" s="307"/>
      <c r="T48" s="236"/>
      <c r="U48" s="311"/>
      <c r="V48" s="305">
        <v>6</v>
      </c>
      <c r="W48" s="310" t="s">
        <v>130</v>
      </c>
      <c r="X48" s="307"/>
      <c r="Y48" s="236"/>
    </row>
    <row r="49" spans="16:25" ht="12.75" customHeight="1" x14ac:dyDescent="0.25">
      <c r="P49" s="310"/>
      <c r="Q49" s="310"/>
      <c r="R49" s="310"/>
      <c r="S49" s="307"/>
      <c r="T49" s="236"/>
      <c r="U49" s="311"/>
      <c r="V49" s="305">
        <v>7</v>
      </c>
      <c r="W49" s="310" t="s">
        <v>130</v>
      </c>
      <c r="X49" s="307"/>
      <c r="Y49" s="236"/>
    </row>
    <row r="50" spans="16:25" ht="12.75" customHeight="1" x14ac:dyDescent="0.25">
      <c r="P50" s="310"/>
      <c r="Q50" s="310"/>
      <c r="R50" s="310"/>
      <c r="S50" s="307"/>
      <c r="T50" s="236"/>
      <c r="U50" s="311"/>
      <c r="V50" s="305">
        <v>8</v>
      </c>
      <c r="W50" s="310" t="s">
        <v>130</v>
      </c>
      <c r="X50" s="307"/>
      <c r="Y50" s="236"/>
    </row>
    <row r="51" spans="16:25" ht="12.75" customHeight="1" x14ac:dyDescent="0.25">
      <c r="P51" s="310"/>
      <c r="Q51" s="310"/>
      <c r="R51" s="310"/>
      <c r="S51" s="307"/>
      <c r="T51" s="236"/>
      <c r="U51" s="311"/>
      <c r="V51" s="305">
        <v>9</v>
      </c>
      <c r="W51" s="310" t="s">
        <v>130</v>
      </c>
      <c r="X51" s="307"/>
      <c r="Y51" s="236"/>
    </row>
    <row r="52" spans="16:25" ht="12.75" customHeight="1" x14ac:dyDescent="0.25">
      <c r="P52" s="310"/>
      <c r="Q52" s="310"/>
      <c r="R52" s="310"/>
      <c r="S52" s="307"/>
      <c r="T52" s="236"/>
      <c r="U52" s="311"/>
      <c r="V52" s="305">
        <v>10</v>
      </c>
      <c r="W52" s="310" t="s">
        <v>130</v>
      </c>
      <c r="X52" s="307"/>
      <c r="Y52" s="236"/>
    </row>
    <row r="53" spans="16:25" ht="12.75" customHeight="1" x14ac:dyDescent="0.25">
      <c r="P53" s="310"/>
      <c r="Q53" s="310"/>
      <c r="R53" s="310"/>
      <c r="S53" s="307"/>
      <c r="T53" s="236"/>
      <c r="U53" s="311"/>
      <c r="V53" s="305">
        <v>11</v>
      </c>
      <c r="W53" s="310" t="s">
        <v>130</v>
      </c>
      <c r="X53" s="307"/>
      <c r="Y53" s="236"/>
    </row>
    <row r="54" spans="16:25" ht="12.75" customHeight="1" x14ac:dyDescent="0.25">
      <c r="P54" s="310"/>
      <c r="Q54" s="310"/>
      <c r="R54" s="310"/>
      <c r="S54" s="307"/>
      <c r="T54" s="236"/>
      <c r="U54" s="311"/>
      <c r="V54" s="305">
        <v>12</v>
      </c>
      <c r="W54" s="310" t="s">
        <v>130</v>
      </c>
      <c r="X54" s="307"/>
      <c r="Y54" s="236"/>
    </row>
    <row r="55" spans="16:25" ht="12.75" customHeight="1" x14ac:dyDescent="0.25">
      <c r="P55" s="310"/>
      <c r="Q55" s="310"/>
      <c r="R55" s="310"/>
      <c r="S55" s="307"/>
      <c r="T55" s="236"/>
      <c r="U55" s="311"/>
      <c r="V55" s="305">
        <v>13</v>
      </c>
      <c r="W55" s="310" t="s">
        <v>130</v>
      </c>
      <c r="X55" s="307"/>
      <c r="Y55" s="236"/>
    </row>
    <row r="56" spans="16:25" ht="12.75" customHeight="1" x14ac:dyDescent="0.25">
      <c r="P56" s="310"/>
      <c r="Q56" s="310"/>
      <c r="R56" s="310"/>
      <c r="S56" s="307"/>
      <c r="T56" s="236"/>
      <c r="U56" s="311"/>
      <c r="V56" s="305">
        <v>14</v>
      </c>
      <c r="W56" s="310" t="s">
        <v>130</v>
      </c>
      <c r="X56" s="307"/>
      <c r="Y56" s="236"/>
    </row>
    <row r="57" spans="16:25" ht="12.75" customHeight="1" x14ac:dyDescent="0.25">
      <c r="P57" s="310"/>
      <c r="Q57" s="310"/>
      <c r="R57" s="310"/>
      <c r="S57" s="307"/>
      <c r="T57" s="236"/>
      <c r="U57" s="311"/>
      <c r="V57" s="305">
        <v>15</v>
      </c>
      <c r="W57" s="310" t="s">
        <v>130</v>
      </c>
      <c r="X57" s="307"/>
      <c r="Y57" s="236"/>
    </row>
    <row r="58" spans="16:25" ht="12.75" customHeight="1" x14ac:dyDescent="0.25">
      <c r="P58" s="310"/>
      <c r="Q58" s="310"/>
      <c r="R58" s="310"/>
      <c r="S58" s="307"/>
      <c r="T58" s="236"/>
      <c r="U58" s="311"/>
      <c r="V58" s="305">
        <v>16</v>
      </c>
      <c r="W58" s="310" t="s">
        <v>130</v>
      </c>
      <c r="X58" s="307"/>
      <c r="Y58" s="236"/>
    </row>
    <row r="59" spans="16:25" ht="12.75" customHeight="1" x14ac:dyDescent="0.25">
      <c r="P59" s="310"/>
      <c r="Q59" s="310"/>
      <c r="R59" s="310"/>
      <c r="S59" s="307"/>
      <c r="T59" s="236"/>
      <c r="U59" s="311"/>
      <c r="V59" s="305">
        <v>17</v>
      </c>
      <c r="W59" s="310" t="s">
        <v>130</v>
      </c>
      <c r="X59" s="307"/>
      <c r="Y59" s="236"/>
    </row>
    <row r="60" spans="16:25" ht="12.75" customHeight="1" x14ac:dyDescent="0.25">
      <c r="P60" s="310"/>
      <c r="Q60" s="310"/>
      <c r="R60" s="310"/>
      <c r="S60" s="307"/>
      <c r="T60" s="236"/>
      <c r="U60" s="311"/>
      <c r="V60" s="305">
        <v>18</v>
      </c>
      <c r="W60" s="310" t="s">
        <v>130</v>
      </c>
      <c r="X60" s="307"/>
      <c r="Y60" s="236"/>
    </row>
    <row r="61" spans="16:25" ht="12.75" customHeight="1" x14ac:dyDescent="0.25">
      <c r="P61" s="310"/>
      <c r="Q61" s="310"/>
      <c r="R61" s="310"/>
      <c r="S61" s="307"/>
      <c r="T61" s="236"/>
      <c r="U61" s="311"/>
      <c r="V61" s="305">
        <v>19</v>
      </c>
      <c r="W61" s="310" t="s">
        <v>130</v>
      </c>
      <c r="X61" s="307"/>
      <c r="Y61" s="236"/>
    </row>
    <row r="62" spans="16:25" ht="12.75" customHeight="1" x14ac:dyDescent="0.25">
      <c r="P62" s="310"/>
      <c r="Q62" s="310"/>
      <c r="R62" s="310"/>
      <c r="S62" s="307"/>
      <c r="T62" s="236"/>
      <c r="U62" s="311"/>
      <c r="V62" s="305">
        <v>20</v>
      </c>
      <c r="W62" s="310" t="s">
        <v>130</v>
      </c>
      <c r="X62" s="307"/>
      <c r="Y62" s="236"/>
    </row>
    <row r="63" spans="16:25" ht="12.75" customHeight="1" x14ac:dyDescent="0.25">
      <c r="P63" s="310"/>
      <c r="Q63" s="310"/>
      <c r="R63" s="310"/>
      <c r="S63" s="307"/>
      <c r="T63" s="236"/>
      <c r="U63" s="311"/>
      <c r="V63" s="305">
        <v>21</v>
      </c>
      <c r="W63" s="310" t="s">
        <v>130</v>
      </c>
      <c r="X63" s="307"/>
      <c r="Y63" s="236"/>
    </row>
    <row r="64" spans="16:25" ht="12.75" customHeight="1" x14ac:dyDescent="0.25">
      <c r="P64" s="310"/>
      <c r="Q64" s="310"/>
      <c r="R64" s="310"/>
      <c r="S64" s="307"/>
      <c r="T64" s="236"/>
      <c r="U64" s="311"/>
      <c r="V64" s="305">
        <v>22</v>
      </c>
      <c r="W64" s="310" t="s">
        <v>130</v>
      </c>
      <c r="X64" s="307"/>
      <c r="Y64" s="236"/>
    </row>
    <row r="65" spans="16:25" ht="12.75" customHeight="1" x14ac:dyDescent="0.25">
      <c r="P65" s="310"/>
      <c r="Q65" s="310"/>
      <c r="R65" s="310"/>
      <c r="S65" s="307"/>
      <c r="T65" s="236"/>
      <c r="U65" s="311"/>
      <c r="V65" s="305">
        <v>23</v>
      </c>
      <c r="W65" s="310" t="s">
        <v>130</v>
      </c>
      <c r="X65" s="307"/>
      <c r="Y65" s="236"/>
    </row>
    <row r="66" spans="16:25" ht="12.75" customHeight="1" x14ac:dyDescent="0.25">
      <c r="P66" s="310"/>
      <c r="Q66" s="310"/>
      <c r="R66" s="310"/>
      <c r="S66" s="307"/>
      <c r="T66" s="236"/>
      <c r="U66" s="311"/>
      <c r="V66" s="305">
        <v>24</v>
      </c>
      <c r="W66" s="310" t="s">
        <v>130</v>
      </c>
      <c r="X66" s="307"/>
    </row>
    <row r="67" spans="16:25" ht="12.75" customHeight="1" x14ac:dyDescent="0.25">
      <c r="V67" s="305">
        <v>25</v>
      </c>
      <c r="W67" s="310" t="s">
        <v>130</v>
      </c>
    </row>
    <row r="68" spans="16:25" ht="12.75" customHeight="1" x14ac:dyDescent="0.25">
      <c r="V68" s="305">
        <v>26</v>
      </c>
      <c r="W68" s="310" t="s">
        <v>130</v>
      </c>
    </row>
    <row r="69" spans="16:25" ht="12.75" customHeight="1" x14ac:dyDescent="0.25">
      <c r="V69" s="305">
        <v>27</v>
      </c>
      <c r="W69" s="310" t="s">
        <v>130</v>
      </c>
    </row>
    <row r="70" spans="16:25" ht="12.75" customHeight="1" x14ac:dyDescent="0.25">
      <c r="V70" s="305">
        <v>28</v>
      </c>
      <c r="W70" s="310" t="s">
        <v>130</v>
      </c>
    </row>
    <row r="71" spans="16:25" ht="12.75" customHeight="1" x14ac:dyDescent="0.25">
      <c r="V71" s="305">
        <v>29</v>
      </c>
      <c r="W71" s="310" t="s">
        <v>130</v>
      </c>
    </row>
    <row r="72" spans="16:25" ht="12.75" customHeight="1" x14ac:dyDescent="0.25">
      <c r="V72" s="305">
        <v>30</v>
      </c>
      <c r="W72" s="310" t="s">
        <v>130</v>
      </c>
    </row>
    <row r="73" spans="16:25" ht="12.75" customHeight="1" x14ac:dyDescent="0.25">
      <c r="V73" s="305">
        <v>31</v>
      </c>
      <c r="W73" s="310" t="s">
        <v>130</v>
      </c>
    </row>
    <row r="74" spans="16:25" ht="12.75" customHeight="1" x14ac:dyDescent="0.25">
      <c r="V74" s="305">
        <v>32</v>
      </c>
      <c r="W74" s="310" t="s">
        <v>130</v>
      </c>
    </row>
  </sheetData>
  <mergeCells count="2">
    <mergeCell ref="S7:X7"/>
    <mergeCell ref="S25:X25"/>
  </mergeCells>
  <pageMargins left="0.7" right="0.7" top="0.75" bottom="0.75" header="0.3" footer="0.3"/>
  <pageSetup paperSize="9" scale="54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H18" sqref="H18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52</v>
      </c>
      <c r="H7" s="26">
        <v>45037.730835949071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53</v>
      </c>
      <c r="C9" s="4"/>
      <c r="D9" s="5" t="s">
        <v>72</v>
      </c>
      <c r="E9" s="3" t="s">
        <v>54</v>
      </c>
      <c r="F9" s="5" t="s">
        <v>73</v>
      </c>
      <c r="G9" s="3" t="s">
        <v>55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56</v>
      </c>
      <c r="C11" s="7" t="s">
        <v>57</v>
      </c>
      <c r="D11" s="7" t="s">
        <v>58</v>
      </c>
      <c r="E11" s="7" t="s">
        <v>59</v>
      </c>
      <c r="F11" s="7" t="s">
        <v>60</v>
      </c>
      <c r="G11" s="7" t="s">
        <v>61</v>
      </c>
    </row>
    <row r="12" spans="2:10" ht="21" customHeight="1" x14ac:dyDescent="0.35">
      <c r="B12" s="8">
        <v>1</v>
      </c>
      <c r="C12" s="9">
        <v>3450</v>
      </c>
      <c r="D12" s="10" t="str">
        <f>IF(ISBLANK(C12),"",VLOOKUP(C12,Inscripcion!$A$1:$E$200,2,FALSE))</f>
        <v>Oswaldo Ignacio Silva Novoa</v>
      </c>
      <c r="E12" s="11" t="str">
        <f>IF(ISBLANK(C12),"",VLOOKUP(C12,Inscripcion!$A$1:$E$200,3,FALSE))</f>
        <v>Santa Ana</v>
      </c>
      <c r="F12" s="11">
        <f>IF(ISBLANK(C12),"",VLOOKUP(C12,Inscripcion!$A$1:$E$200,4,FALSE))</f>
        <v>1</v>
      </c>
      <c r="G12" s="11">
        <f>IF(ISBLANK(C12),"",VLOOKUP(C12,Inscripcion!$A$1:$E$200,5,FALSE))</f>
        <v>590</v>
      </c>
    </row>
    <row r="13" spans="2:10" ht="21" customHeight="1" x14ac:dyDescent="0.35">
      <c r="B13" s="8">
        <v>2</v>
      </c>
      <c r="C13" s="9">
        <v>3991</v>
      </c>
      <c r="D13" s="10" t="str">
        <f>IF(ISBLANK(C13),"",VLOOKUP(C13,Inscripcion!$A$1:$E$200,2,FALSE))</f>
        <v>Andrew Marín Otero</v>
      </c>
      <c r="E13" s="11" t="str">
        <f>IF(ISBLANK(C13),"",VLOOKUP(C13,Inscripcion!$A$1:$E$200,3,FALSE))</f>
        <v>Escazú</v>
      </c>
      <c r="F13" s="11">
        <f>IF(ISBLANK(C13),"",VLOOKUP(C13,Inscripcion!$A$1:$E$200,4,FALSE))</f>
        <v>23</v>
      </c>
      <c r="G13" s="11">
        <f>IF(ISBLANK(C13),"",VLOOKUP(C13,Inscripcion!$A$1:$E$200,5,FALSE))</f>
        <v>500</v>
      </c>
    </row>
    <row r="14" spans="2:10" ht="21" customHeight="1" x14ac:dyDescent="0.35">
      <c r="B14" s="8">
        <v>3</v>
      </c>
      <c r="C14" s="9">
        <v>4134</v>
      </c>
      <c r="D14" s="10" t="str">
        <f>IF(ISBLANK(C14),"",VLOOKUP(C14,Inscripcion!$A$1:$E$200,2,FALSE))</f>
        <v>Saúl Villalobos Víquez</v>
      </c>
      <c r="E14" s="11" t="str">
        <f>IF(ISBLANK(C14),"",VLOOKUP(C14,Inscripcion!$A$1:$E$200,3,FALSE))</f>
        <v>San Carlos</v>
      </c>
      <c r="F14" s="11">
        <f>IF(ISBLANK(C14),"",VLOOKUP(C14,Inscripcion!$A$1:$E$200,4,FALSE))</f>
        <v>40</v>
      </c>
      <c r="G14" s="11">
        <f>IF(ISBLANK(C14),"",VLOOKUP(C14,Inscripcion!$A$1:$E$200,5,FALSE))</f>
        <v>490</v>
      </c>
    </row>
    <row r="15" spans="2:10" ht="21" customHeight="1" x14ac:dyDescent="0.25">
      <c r="F15" s="12" t="s">
        <v>62</v>
      </c>
      <c r="G15" s="12" t="s">
        <v>62</v>
      </c>
    </row>
    <row r="16" spans="2:10" ht="21" customHeight="1" x14ac:dyDescent="0.25"/>
    <row r="17" spans="2:10" ht="21" customHeight="1" x14ac:dyDescent="0.25">
      <c r="B17" s="13" t="s">
        <v>63</v>
      </c>
      <c r="C17" s="13"/>
      <c r="D17" s="13" t="s">
        <v>64</v>
      </c>
      <c r="E17" s="14" t="s">
        <v>65</v>
      </c>
      <c r="F17" s="13" t="s">
        <v>66</v>
      </c>
      <c r="G17" s="13" t="s">
        <v>67</v>
      </c>
      <c r="H17" s="15" t="s">
        <v>68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Oswaldo Ignacio Silva Novoa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Saúl Villalobos Víquez</v>
      </c>
      <c r="E19" s="20">
        <v>8</v>
      </c>
      <c r="F19" s="20">
        <v>0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Oswaldo Ignacio Silva Novoa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Andrew Marín Otero</v>
      </c>
      <c r="E21" s="20">
        <v>8</v>
      </c>
      <c r="F21" s="20">
        <v>7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Andrew Marín Otero</v>
      </c>
      <c r="E22" s="20">
        <v>11</v>
      </c>
      <c r="F22" s="20">
        <v>11</v>
      </c>
      <c r="G22" s="20"/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Saúl Villalobos Víquez</v>
      </c>
      <c r="E23" s="20">
        <v>6</v>
      </c>
      <c r="F23" s="20">
        <v>8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69</v>
      </c>
      <c r="E26" s="4"/>
      <c r="F26" s="4"/>
      <c r="G26" s="4"/>
      <c r="H26" s="4"/>
      <c r="I26" s="4"/>
      <c r="J26" s="4"/>
    </row>
    <row r="27" spans="2:10" ht="21" customHeight="1" x14ac:dyDescent="0.25">
      <c r="D27" s="25" t="s">
        <v>70</v>
      </c>
      <c r="E27" s="4"/>
      <c r="F27" s="4"/>
    </row>
    <row r="28" spans="2:10" ht="21" customHeight="1" x14ac:dyDescent="0.25">
      <c r="D28" s="25" t="s">
        <v>71</v>
      </c>
      <c r="E28" s="4"/>
      <c r="F28" s="4"/>
    </row>
  </sheetData>
  <pageMargins left="0.7" right="0.7" top="0.75" bottom="0.75" header="0.3" footer="0.3"/>
  <pageSetup scale="81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"/>
    </row>
    <row r="5" spans="2:10" ht="8.25" customHeight="1" x14ac:dyDescent="0.35">
      <c r="D5" s="27"/>
    </row>
    <row r="6" spans="2:10" ht="26.25" customHeight="1" x14ac:dyDescent="0.25"/>
    <row r="7" spans="2:10" ht="26.25" customHeight="1" x14ac:dyDescent="0.35">
      <c r="C7" s="27"/>
      <c r="D7" s="27"/>
      <c r="G7" s="27" t="s">
        <v>52</v>
      </c>
      <c r="H7" s="52">
        <v>45037.730837037037</v>
      </c>
      <c r="J7" s="28"/>
    </row>
    <row r="8" spans="2:10" ht="26.25" customHeight="1" x14ac:dyDescent="0.35">
      <c r="C8" s="27"/>
      <c r="D8" s="27"/>
    </row>
    <row r="9" spans="2:10" ht="21" customHeight="1" x14ac:dyDescent="0.35">
      <c r="B9" s="29" t="s">
        <v>53</v>
      </c>
      <c r="C9" s="30"/>
      <c r="D9" s="31" t="s">
        <v>72</v>
      </c>
      <c r="E9" s="29" t="s">
        <v>54</v>
      </c>
      <c r="F9" s="31" t="s">
        <v>74</v>
      </c>
      <c r="G9" s="29" t="s">
        <v>55</v>
      </c>
      <c r="H9" s="32"/>
      <c r="I9" s="29"/>
      <c r="J9" s="32"/>
    </row>
    <row r="10" spans="2:10" ht="21" customHeight="1" x14ac:dyDescent="0.25"/>
    <row r="11" spans="2:10" ht="21" customHeight="1" x14ac:dyDescent="0.25">
      <c r="B11" s="33" t="s">
        <v>56</v>
      </c>
      <c r="C11" s="33" t="s">
        <v>57</v>
      </c>
      <c r="D11" s="33" t="s">
        <v>58</v>
      </c>
      <c r="E11" s="33" t="s">
        <v>59</v>
      </c>
      <c r="F11" s="33" t="s">
        <v>60</v>
      </c>
      <c r="G11" s="33" t="s">
        <v>61</v>
      </c>
    </row>
    <row r="12" spans="2:10" ht="21" customHeight="1" x14ac:dyDescent="0.35">
      <c r="B12" s="34">
        <v>1</v>
      </c>
      <c r="C12" s="35">
        <v>3157</v>
      </c>
      <c r="D12" s="36" t="str">
        <f>IF(ISBLANK(C12),"",VLOOKUP(C12,Inscripcion!$A$1:$E$200,2,FALSE))</f>
        <v>Alejandro Chaves Gallo</v>
      </c>
      <c r="E12" s="37" t="str">
        <f>IF(ISBLANK(C12),"",VLOOKUP(C12,Inscripcion!$A$1:$E$200,3,FALSE))</f>
        <v>Corredores</v>
      </c>
      <c r="F12" s="37">
        <f>IF(ISBLANK(C12),"",VLOOKUP(C12,Inscripcion!$A$1:$E$200,4,FALSE))</f>
        <v>2</v>
      </c>
      <c r="G12" s="37">
        <f>IF(ISBLANK(C12),"",VLOOKUP(C12,Inscripcion!$A$1:$E$200,5,FALSE))</f>
        <v>565</v>
      </c>
    </row>
    <row r="13" spans="2:10" ht="21" customHeight="1" x14ac:dyDescent="0.35">
      <c r="B13" s="34">
        <v>2</v>
      </c>
      <c r="C13" s="35">
        <v>4058</v>
      </c>
      <c r="D13" s="36" t="str">
        <f>IF(ISBLANK(C13),"",VLOOKUP(C13,Inscripcion!$A$1:$E$200,2,FALSE))</f>
        <v>Jose Pablo Araya Villalobos</v>
      </c>
      <c r="E13" s="37" t="str">
        <f>IF(ISBLANK(C13),"",VLOOKUP(C13,Inscripcion!$A$1:$E$200,3,FALSE))</f>
        <v>San Carlos</v>
      </c>
      <c r="F13" s="37">
        <f>IF(ISBLANK(C13),"",VLOOKUP(C13,Inscripcion!$A$1:$E$200,4,FALSE))</f>
        <v>26</v>
      </c>
      <c r="G13" s="37">
        <f>IF(ISBLANK(C13),"",VLOOKUP(C13,Inscripcion!$A$1:$E$200,5,FALSE))</f>
        <v>500</v>
      </c>
    </row>
    <row r="14" spans="2:10" ht="21" customHeight="1" x14ac:dyDescent="0.35">
      <c r="B14" s="34">
        <v>3</v>
      </c>
      <c r="C14" s="35">
        <v>3795</v>
      </c>
      <c r="D14" s="36" t="str">
        <f>IF(ISBLANK(C14),"",VLOOKUP(C14,Inscripcion!$A$1:$E$200,2,FALSE))</f>
        <v>Josef Salas Lizano</v>
      </c>
      <c r="E14" s="37" t="str">
        <f>IF(ISBLANK(C14),"",VLOOKUP(C14,Inscripcion!$A$1:$E$200,3,FALSE))</f>
        <v>Desamparados</v>
      </c>
      <c r="F14" s="37">
        <f>IF(ISBLANK(C14),"",VLOOKUP(C14,Inscripcion!$A$1:$E$200,4,FALSE))</f>
        <v>21</v>
      </c>
      <c r="G14" s="37">
        <f>IF(ISBLANK(C14),"",VLOOKUP(C14,Inscripcion!$A$1:$E$200,5,FALSE))</f>
        <v>500</v>
      </c>
    </row>
    <row r="15" spans="2:10" ht="21" customHeight="1" x14ac:dyDescent="0.25">
      <c r="F15" s="38" t="s">
        <v>62</v>
      </c>
      <c r="G15" s="38" t="s">
        <v>62</v>
      </c>
    </row>
    <row r="16" spans="2:10" ht="21" customHeight="1" x14ac:dyDescent="0.25"/>
    <row r="17" spans="2:10" ht="21" customHeight="1" x14ac:dyDescent="0.25">
      <c r="B17" s="39" t="s">
        <v>63</v>
      </c>
      <c r="C17" s="39"/>
      <c r="D17" s="39" t="s">
        <v>64</v>
      </c>
      <c r="E17" s="40" t="s">
        <v>65</v>
      </c>
      <c r="F17" s="39" t="s">
        <v>66</v>
      </c>
      <c r="G17" s="39" t="s">
        <v>67</v>
      </c>
      <c r="H17" s="41" t="s">
        <v>68</v>
      </c>
      <c r="I17" s="42"/>
    </row>
    <row r="18" spans="2:10" ht="21" customHeight="1" x14ac:dyDescent="0.25">
      <c r="B18" s="43">
        <v>1</v>
      </c>
      <c r="C18" s="44">
        <v>1</v>
      </c>
      <c r="D18" s="45" t="str">
        <f>D12</f>
        <v>Alejandro Chaves Gallo</v>
      </c>
      <c r="E18" s="46">
        <v>11</v>
      </c>
      <c r="F18" s="46">
        <v>11</v>
      </c>
      <c r="G18" s="46"/>
      <c r="H18" s="47">
        <v>1</v>
      </c>
      <c r="I18" s="42"/>
    </row>
    <row r="19" spans="2:10" ht="21" customHeight="1" x14ac:dyDescent="0.25">
      <c r="B19" s="48"/>
      <c r="C19" s="44">
        <v>3</v>
      </c>
      <c r="D19" s="45" t="str">
        <f>D14</f>
        <v>Josef Salas Lizano</v>
      </c>
      <c r="E19" s="46">
        <v>1</v>
      </c>
      <c r="F19" s="46">
        <v>1</v>
      </c>
      <c r="G19" s="46"/>
      <c r="H19" s="49"/>
      <c r="I19" s="42"/>
    </row>
    <row r="20" spans="2:10" ht="21" customHeight="1" x14ac:dyDescent="0.25">
      <c r="B20" s="43">
        <v>2</v>
      </c>
      <c r="C20" s="46">
        <v>1</v>
      </c>
      <c r="D20" s="45" t="str">
        <f>D12</f>
        <v>Alejandro Chaves Gallo</v>
      </c>
      <c r="E20" s="46">
        <v>11</v>
      </c>
      <c r="F20" s="46">
        <v>11</v>
      </c>
      <c r="G20" s="46"/>
      <c r="H20" s="47">
        <v>1</v>
      </c>
      <c r="I20" s="42"/>
    </row>
    <row r="21" spans="2:10" ht="21" customHeight="1" x14ac:dyDescent="0.25">
      <c r="B21" s="48"/>
      <c r="C21" s="46">
        <v>2</v>
      </c>
      <c r="D21" s="45" t="str">
        <f>D13</f>
        <v>Jose Pablo Araya Villalobos</v>
      </c>
      <c r="E21" s="46">
        <v>3</v>
      </c>
      <c r="F21" s="46">
        <v>5</v>
      </c>
      <c r="G21" s="46"/>
      <c r="H21" s="49"/>
      <c r="I21" s="42"/>
    </row>
    <row r="22" spans="2:10" ht="21" customHeight="1" x14ac:dyDescent="0.25">
      <c r="B22" s="43">
        <v>3</v>
      </c>
      <c r="C22" s="46">
        <v>2</v>
      </c>
      <c r="D22" s="45" t="str">
        <f>D13</f>
        <v>Jose Pablo Araya Villalobos</v>
      </c>
      <c r="E22" s="46">
        <v>11</v>
      </c>
      <c r="F22" s="46">
        <v>11</v>
      </c>
      <c r="G22" s="46"/>
      <c r="H22" s="50">
        <v>2</v>
      </c>
      <c r="I22" s="42"/>
    </row>
    <row r="23" spans="2:10" ht="21" customHeight="1" x14ac:dyDescent="0.25">
      <c r="B23" s="48"/>
      <c r="C23" s="46">
        <v>3</v>
      </c>
      <c r="D23" s="45" t="str">
        <f>D14</f>
        <v>Josef Salas Lizano</v>
      </c>
      <c r="E23" s="46">
        <v>4</v>
      </c>
      <c r="F23" s="46">
        <v>6</v>
      </c>
      <c r="G23" s="46"/>
      <c r="H23" s="49"/>
      <c r="I23" s="42"/>
    </row>
    <row r="24" spans="2:10" ht="21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21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1" customHeight="1" x14ac:dyDescent="0.25">
      <c r="B26" s="30"/>
      <c r="C26" s="30"/>
      <c r="D26" s="46" t="s">
        <v>69</v>
      </c>
      <c r="E26" s="30"/>
      <c r="F26" s="30"/>
      <c r="G26" s="30"/>
      <c r="H26" s="30"/>
      <c r="I26" s="30"/>
      <c r="J26" s="30"/>
    </row>
    <row r="27" spans="2:10" ht="21" customHeight="1" x14ac:dyDescent="0.25">
      <c r="D27" s="51" t="s">
        <v>70</v>
      </c>
      <c r="E27" s="30"/>
      <c r="F27" s="30"/>
    </row>
    <row r="28" spans="2:10" ht="21" customHeight="1" x14ac:dyDescent="0.25">
      <c r="D28" s="51" t="s">
        <v>71</v>
      </c>
      <c r="E28" s="30"/>
      <c r="F28" s="30"/>
    </row>
  </sheetData>
  <pageMargins left="0.7" right="0.7" top="0.75" bottom="0.75" header="0.3" footer="0.3"/>
  <pageSetup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3"/>
    </row>
    <row r="5" spans="2:10" ht="8.25" customHeight="1" x14ac:dyDescent="0.35">
      <c r="D5" s="53"/>
    </row>
    <row r="6" spans="2:10" ht="26.25" customHeight="1" x14ac:dyDescent="0.25"/>
    <row r="7" spans="2:10" ht="26.25" customHeight="1" x14ac:dyDescent="0.35">
      <c r="C7" s="53"/>
      <c r="D7" s="53"/>
      <c r="G7" s="53" t="s">
        <v>52</v>
      </c>
      <c r="H7" s="78">
        <v>45037.730837581017</v>
      </c>
      <c r="J7" s="54"/>
    </row>
    <row r="8" spans="2:10" ht="26.25" customHeight="1" x14ac:dyDescent="0.35">
      <c r="C8" s="53"/>
      <c r="D8" s="53"/>
    </row>
    <row r="9" spans="2:10" ht="21" customHeight="1" x14ac:dyDescent="0.35">
      <c r="B9" s="55" t="s">
        <v>53</v>
      </c>
      <c r="C9" s="56"/>
      <c r="D9" s="57" t="s">
        <v>72</v>
      </c>
      <c r="E9" s="55" t="s">
        <v>54</v>
      </c>
      <c r="F9" s="57" t="s">
        <v>75</v>
      </c>
      <c r="G9" s="55" t="s">
        <v>55</v>
      </c>
      <c r="H9" s="58"/>
      <c r="I9" s="55"/>
      <c r="J9" s="58"/>
    </row>
    <row r="10" spans="2:10" ht="21" customHeight="1" x14ac:dyDescent="0.25"/>
    <row r="11" spans="2:10" ht="21" customHeight="1" x14ac:dyDescent="0.25">
      <c r="B11" s="59" t="s">
        <v>56</v>
      </c>
      <c r="C11" s="59" t="s">
        <v>57</v>
      </c>
      <c r="D11" s="59" t="s">
        <v>58</v>
      </c>
      <c r="E11" s="59" t="s">
        <v>59</v>
      </c>
      <c r="F11" s="59" t="s">
        <v>60</v>
      </c>
      <c r="G11" s="59" t="s">
        <v>61</v>
      </c>
    </row>
    <row r="12" spans="2:10" ht="21" customHeight="1" x14ac:dyDescent="0.35">
      <c r="B12" s="60">
        <v>1</v>
      </c>
      <c r="C12" s="61">
        <v>3896</v>
      </c>
      <c r="D12" s="62" t="str">
        <f>IF(ISBLANK(C12),"",VLOOKUP(C12,Inscripcion!$A$1:$E$200,2,FALSE))</f>
        <v>Moises Dani Campos Cruz</v>
      </c>
      <c r="E12" s="63" t="str">
        <f>IF(ISBLANK(C12),"",VLOOKUP(C12,Inscripcion!$A$1:$E$200,3,FALSE))</f>
        <v>Alajuela</v>
      </c>
      <c r="F12" s="63">
        <f>IF(ISBLANK(C12),"",VLOOKUP(C12,Inscripcion!$A$1:$E$200,4,FALSE))</f>
        <v>3</v>
      </c>
      <c r="G12" s="63">
        <f>IF(ISBLANK(C12),"",VLOOKUP(C12,Inscripcion!$A$1:$E$200,5,FALSE))</f>
        <v>555</v>
      </c>
    </row>
    <row r="13" spans="2:10" ht="21" customHeight="1" x14ac:dyDescent="0.35">
      <c r="B13" s="60">
        <v>2</v>
      </c>
      <c r="C13" s="61">
        <v>4192</v>
      </c>
      <c r="D13" s="62" t="str">
        <f>IF(ISBLANK(C13),"",VLOOKUP(C13,Inscripcion!$A$1:$E$200,2,FALSE))</f>
        <v>Daniel Araya González</v>
      </c>
      <c r="E13" s="63" t="str">
        <f>IF(ISBLANK(C13),"",VLOOKUP(C13,Inscripcion!$A$1:$E$200,3,FALSE))</f>
        <v>Santo Domingo</v>
      </c>
      <c r="F13" s="63" t="str">
        <f>IF(ISBLANK(C13),"",VLOOKUP(C13,Inscripcion!$A$1:$E$200,4,FALSE))</f>
        <v>NUEVO AFILIADO</v>
      </c>
      <c r="G13" s="63">
        <f>IF(ISBLANK(C13),"",VLOOKUP(C13,Inscripcion!$A$1:$E$200,5,FALSE))</f>
        <v>500</v>
      </c>
    </row>
    <row r="14" spans="2:10" ht="21" customHeight="1" x14ac:dyDescent="0.35">
      <c r="B14" s="60">
        <v>3</v>
      </c>
      <c r="C14" s="61">
        <v>4057</v>
      </c>
      <c r="D14" s="62" t="str">
        <f>IF(ISBLANK(C14),"",VLOOKUP(C14,Inscripcion!$A$1:$E$200,2,FALSE))</f>
        <v>Marlon Andrey Riggioni Rodriguez</v>
      </c>
      <c r="E14" s="63" t="str">
        <f>IF(ISBLANK(C14),"",VLOOKUP(C14,Inscripcion!$A$1:$E$200,3,FALSE))</f>
        <v>San Carlos</v>
      </c>
      <c r="F14" s="63">
        <f>IF(ISBLANK(C14),"",VLOOKUP(C14,Inscripcion!$A$1:$E$200,4,FALSE))</f>
        <v>25</v>
      </c>
      <c r="G14" s="63">
        <f>IF(ISBLANK(C14),"",VLOOKUP(C14,Inscripcion!$A$1:$E$200,5,FALSE))</f>
        <v>500</v>
      </c>
    </row>
    <row r="15" spans="2:10" ht="21" customHeight="1" x14ac:dyDescent="0.25">
      <c r="F15" s="64" t="s">
        <v>62</v>
      </c>
      <c r="G15" s="64" t="s">
        <v>62</v>
      </c>
    </row>
    <row r="16" spans="2:10" ht="21" customHeight="1" x14ac:dyDescent="0.25"/>
    <row r="17" spans="2:10" ht="21" customHeight="1" x14ac:dyDescent="0.25">
      <c r="B17" s="65" t="s">
        <v>63</v>
      </c>
      <c r="C17" s="65"/>
      <c r="D17" s="65" t="s">
        <v>64</v>
      </c>
      <c r="E17" s="66" t="s">
        <v>65</v>
      </c>
      <c r="F17" s="65" t="s">
        <v>66</v>
      </c>
      <c r="G17" s="65" t="s">
        <v>67</v>
      </c>
      <c r="H17" s="67" t="s">
        <v>68</v>
      </c>
      <c r="I17" s="68"/>
    </row>
    <row r="18" spans="2:10" ht="21" customHeight="1" x14ac:dyDescent="0.25">
      <c r="B18" s="69">
        <v>1</v>
      </c>
      <c r="C18" s="70">
        <v>1</v>
      </c>
      <c r="D18" s="71" t="str">
        <f>D12</f>
        <v>Moises Dani Campos Cruz</v>
      </c>
      <c r="E18" s="72">
        <v>11</v>
      </c>
      <c r="F18" s="72">
        <v>11</v>
      </c>
      <c r="G18" s="72"/>
      <c r="H18" s="73">
        <v>1</v>
      </c>
      <c r="I18" s="68"/>
    </row>
    <row r="19" spans="2:10" ht="21" customHeight="1" x14ac:dyDescent="0.25">
      <c r="B19" s="74"/>
      <c r="C19" s="70">
        <v>3</v>
      </c>
      <c r="D19" s="71" t="str">
        <f>D14</f>
        <v>Marlon Andrey Riggioni Rodriguez</v>
      </c>
      <c r="E19" s="72">
        <v>2</v>
      </c>
      <c r="F19" s="72">
        <v>4</v>
      </c>
      <c r="G19" s="72"/>
      <c r="H19" s="75"/>
      <c r="I19" s="68"/>
    </row>
    <row r="20" spans="2:10" ht="21" customHeight="1" x14ac:dyDescent="0.25">
      <c r="B20" s="69">
        <v>2</v>
      </c>
      <c r="C20" s="72">
        <v>1</v>
      </c>
      <c r="D20" s="71" t="str">
        <f>D12</f>
        <v>Moises Dani Campos Cruz</v>
      </c>
      <c r="E20" s="72">
        <v>11</v>
      </c>
      <c r="F20" s="72">
        <v>11</v>
      </c>
      <c r="G20" s="72"/>
      <c r="H20" s="73">
        <v>1</v>
      </c>
      <c r="I20" s="68"/>
    </row>
    <row r="21" spans="2:10" ht="21" customHeight="1" x14ac:dyDescent="0.25">
      <c r="B21" s="74"/>
      <c r="C21" s="72">
        <v>2</v>
      </c>
      <c r="D21" s="71" t="str">
        <f>D13</f>
        <v>Daniel Araya González</v>
      </c>
      <c r="E21" s="72">
        <v>6</v>
      </c>
      <c r="F21" s="72">
        <v>8</v>
      </c>
      <c r="G21" s="72"/>
      <c r="H21" s="75"/>
      <c r="I21" s="68"/>
    </row>
    <row r="22" spans="2:10" ht="21" customHeight="1" x14ac:dyDescent="0.25">
      <c r="B22" s="69">
        <v>3</v>
      </c>
      <c r="C22" s="72">
        <v>2</v>
      </c>
      <c r="D22" s="71" t="str">
        <f>D13</f>
        <v>Daniel Araya González</v>
      </c>
      <c r="E22" s="72">
        <v>9</v>
      </c>
      <c r="F22" s="72">
        <v>6</v>
      </c>
      <c r="G22" s="72"/>
      <c r="H22" s="76">
        <v>3</v>
      </c>
      <c r="I22" s="68"/>
    </row>
    <row r="23" spans="2:10" ht="21" customHeight="1" x14ac:dyDescent="0.25">
      <c r="B23" s="74"/>
      <c r="C23" s="72">
        <v>3</v>
      </c>
      <c r="D23" s="71" t="str">
        <f>D14</f>
        <v>Marlon Andrey Riggioni Rodriguez</v>
      </c>
      <c r="E23" s="72">
        <v>11</v>
      </c>
      <c r="F23" s="72">
        <v>11</v>
      </c>
      <c r="G23" s="72"/>
      <c r="H23" s="75"/>
      <c r="I23" s="68"/>
    </row>
    <row r="24" spans="2:10" ht="21" customHeight="1" x14ac:dyDescent="0.25">
      <c r="B24" s="56"/>
      <c r="C24" s="56"/>
      <c r="D24" s="56"/>
      <c r="E24" s="56"/>
      <c r="F24" s="56"/>
      <c r="G24" s="56"/>
      <c r="H24" s="56"/>
      <c r="I24" s="56"/>
      <c r="J24" s="56"/>
    </row>
    <row r="25" spans="2:10" ht="21" customHeight="1" x14ac:dyDescent="0.25">
      <c r="B25" s="56"/>
      <c r="C25" s="56"/>
      <c r="D25" s="56"/>
      <c r="E25" s="56"/>
      <c r="F25" s="56"/>
      <c r="G25" s="56"/>
      <c r="H25" s="56"/>
      <c r="I25" s="56"/>
      <c r="J25" s="56"/>
    </row>
    <row r="26" spans="2:10" ht="21" customHeight="1" x14ac:dyDescent="0.25">
      <c r="B26" s="56"/>
      <c r="C26" s="56"/>
      <c r="D26" s="72" t="s">
        <v>69</v>
      </c>
      <c r="E26" s="56"/>
      <c r="F26" s="56"/>
      <c r="G26" s="56"/>
      <c r="H26" s="56"/>
      <c r="I26" s="56"/>
      <c r="J26" s="56"/>
    </row>
    <row r="27" spans="2:10" ht="21" customHeight="1" x14ac:dyDescent="0.25">
      <c r="D27" s="77" t="s">
        <v>70</v>
      </c>
      <c r="E27" s="56"/>
      <c r="F27" s="56"/>
    </row>
    <row r="28" spans="2:10" ht="21" customHeight="1" x14ac:dyDescent="0.25">
      <c r="D28" s="77" t="s">
        <v>71</v>
      </c>
      <c r="E28" s="56"/>
      <c r="F28" s="56"/>
    </row>
  </sheetData>
  <pageMargins left="0.7" right="0.7" top="0.75" bottom="0.75" header="0.3" footer="0.3"/>
  <pageSetup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F24" sqref="F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9"/>
    </row>
    <row r="5" spans="2:10" ht="8.25" customHeight="1" x14ac:dyDescent="0.35">
      <c r="D5" s="79"/>
    </row>
    <row r="6" spans="2:10" ht="26.25" customHeight="1" x14ac:dyDescent="0.25"/>
    <row r="7" spans="2:10" ht="26.25" customHeight="1" x14ac:dyDescent="0.35">
      <c r="C7" s="79"/>
      <c r="D7" s="79"/>
      <c r="G7" s="79" t="s">
        <v>52</v>
      </c>
      <c r="H7" s="104">
        <v>45037.730838483796</v>
      </c>
      <c r="J7" s="80"/>
    </row>
    <row r="8" spans="2:10" ht="26.25" customHeight="1" x14ac:dyDescent="0.35">
      <c r="C8" s="79"/>
      <c r="D8" s="79"/>
    </row>
    <row r="9" spans="2:10" ht="21" customHeight="1" x14ac:dyDescent="0.35">
      <c r="B9" s="81" t="s">
        <v>53</v>
      </c>
      <c r="C9" s="82"/>
      <c r="D9" s="83" t="s">
        <v>72</v>
      </c>
      <c r="E9" s="81" t="s">
        <v>54</v>
      </c>
      <c r="F9" s="83" t="s">
        <v>76</v>
      </c>
      <c r="G9" s="81" t="s">
        <v>55</v>
      </c>
      <c r="H9" s="84"/>
      <c r="I9" s="81"/>
      <c r="J9" s="84"/>
    </row>
    <row r="10" spans="2:10" ht="21" customHeight="1" x14ac:dyDescent="0.25"/>
    <row r="11" spans="2:10" ht="21" customHeight="1" x14ac:dyDescent="0.25">
      <c r="B11" s="85" t="s">
        <v>56</v>
      </c>
      <c r="C11" s="85" t="s">
        <v>57</v>
      </c>
      <c r="D11" s="85" t="s">
        <v>58</v>
      </c>
      <c r="E11" s="85" t="s">
        <v>59</v>
      </c>
      <c r="F11" s="85" t="s">
        <v>60</v>
      </c>
      <c r="G11" s="85" t="s">
        <v>61</v>
      </c>
    </row>
    <row r="12" spans="2:10" ht="21" customHeight="1" x14ac:dyDescent="0.35">
      <c r="B12" s="86">
        <v>1</v>
      </c>
      <c r="C12" s="87">
        <v>3449</v>
      </c>
      <c r="D12" s="88" t="str">
        <f>IF(ISBLANK(C12),"",VLOOKUP(C12,Inscripcion!$A$1:$E$200,2,FALSE))</f>
        <v>Reinel Antonio Vanegas Lacayo</v>
      </c>
      <c r="E12" s="89" t="str">
        <f>IF(ISBLANK(C12),"",VLOOKUP(C12,Inscripcion!$A$1:$E$200,3,FALSE))</f>
        <v>Alajuela</v>
      </c>
      <c r="F12" s="89">
        <f>IF(ISBLANK(C12),"",VLOOKUP(C12,Inscripcion!$A$1:$E$200,4,FALSE))</f>
        <v>4</v>
      </c>
      <c r="G12" s="89">
        <f>IF(ISBLANK(C12),"",VLOOKUP(C12,Inscripcion!$A$1:$E$200,5,FALSE))</f>
        <v>550</v>
      </c>
    </row>
    <row r="13" spans="2:10" ht="21" customHeight="1" x14ac:dyDescent="0.35">
      <c r="B13" s="86">
        <v>2</v>
      </c>
      <c r="C13" s="87">
        <v>4033</v>
      </c>
      <c r="D13" s="88" t="str">
        <f>IF(ISBLANK(C13),"",VLOOKUP(C13,Inscripcion!$A$1:$E$200,2,FALSE))</f>
        <v>Luis Guillermo Rodriguez Solis</v>
      </c>
      <c r="E13" s="89" t="str">
        <f>IF(ISBLANK(C13),"",VLOOKUP(C13,Inscripcion!$A$1:$E$200,3,FALSE))</f>
        <v>San Carlos</v>
      </c>
      <c r="F13" s="89">
        <f>IF(ISBLANK(C13),"",VLOOKUP(C13,Inscripcion!$A$1:$E$200,4,FALSE))</f>
        <v>18</v>
      </c>
      <c r="G13" s="89">
        <f>IF(ISBLANK(C13),"",VLOOKUP(C13,Inscripcion!$A$1:$E$200,5,FALSE))</f>
        <v>510</v>
      </c>
    </row>
    <row r="14" spans="2:10" ht="21" customHeight="1" x14ac:dyDescent="0.35">
      <c r="B14" s="86">
        <v>3</v>
      </c>
      <c r="C14" s="87">
        <v>4130</v>
      </c>
      <c r="D14" s="88" t="str">
        <f>IF(ISBLANK(C14),"",VLOOKUP(C14,Inscripcion!$A$1:$E$200,2,FALSE))</f>
        <v>Santiago Carvajal Salaverria</v>
      </c>
      <c r="E14" s="89" t="str">
        <f>IF(ISBLANK(C14),"",VLOOKUP(C14,Inscripcion!$A$1:$E$200,3,FALSE))</f>
        <v>Esparza</v>
      </c>
      <c r="F14" s="89">
        <f>IF(ISBLANK(C14),"",VLOOKUP(C14,Inscripcion!$A$1:$E$200,4,FALSE))</f>
        <v>36</v>
      </c>
      <c r="G14" s="89">
        <f>IF(ISBLANK(C14),"",VLOOKUP(C14,Inscripcion!$A$1:$E$200,5,FALSE))</f>
        <v>490</v>
      </c>
    </row>
    <row r="15" spans="2:10" ht="21" customHeight="1" x14ac:dyDescent="0.25">
      <c r="F15" s="90" t="s">
        <v>62</v>
      </c>
      <c r="G15" s="90" t="s">
        <v>62</v>
      </c>
    </row>
    <row r="16" spans="2:10" ht="21" customHeight="1" x14ac:dyDescent="0.25"/>
    <row r="17" spans="2:10" ht="21" customHeight="1" x14ac:dyDescent="0.25">
      <c r="B17" s="91" t="s">
        <v>63</v>
      </c>
      <c r="C17" s="91"/>
      <c r="D17" s="91" t="s">
        <v>64</v>
      </c>
      <c r="E17" s="92" t="s">
        <v>65</v>
      </c>
      <c r="F17" s="91" t="s">
        <v>66</v>
      </c>
      <c r="G17" s="91" t="s">
        <v>67</v>
      </c>
      <c r="H17" s="93" t="s">
        <v>68</v>
      </c>
      <c r="I17" s="94"/>
    </row>
    <row r="18" spans="2:10" ht="21" customHeight="1" x14ac:dyDescent="0.25">
      <c r="B18" s="95">
        <v>1</v>
      </c>
      <c r="C18" s="96">
        <v>1</v>
      </c>
      <c r="D18" s="97" t="str">
        <f>D12</f>
        <v>Reinel Antonio Vanegas Lacayo</v>
      </c>
      <c r="E18" s="98">
        <v>11</v>
      </c>
      <c r="F18" s="98">
        <v>11</v>
      </c>
      <c r="G18" s="98"/>
      <c r="H18" s="99">
        <v>1</v>
      </c>
      <c r="I18" s="94"/>
    </row>
    <row r="19" spans="2:10" ht="21" customHeight="1" x14ac:dyDescent="0.25">
      <c r="B19" s="100"/>
      <c r="C19" s="96">
        <v>3</v>
      </c>
      <c r="D19" s="97" t="str">
        <f>D14</f>
        <v>Santiago Carvajal Salaverria</v>
      </c>
      <c r="E19" s="98">
        <v>15</v>
      </c>
      <c r="F19" s="98">
        <v>3</v>
      </c>
      <c r="G19" s="98"/>
      <c r="H19" s="101"/>
      <c r="I19" s="94"/>
    </row>
    <row r="20" spans="2:10" ht="21" customHeight="1" x14ac:dyDescent="0.25">
      <c r="B20" s="95">
        <v>2</v>
      </c>
      <c r="C20" s="98">
        <v>1</v>
      </c>
      <c r="D20" s="97" t="str">
        <f>D12</f>
        <v>Reinel Antonio Vanegas Lacayo</v>
      </c>
      <c r="E20" s="98">
        <v>0.7</v>
      </c>
      <c r="F20" s="98">
        <v>11</v>
      </c>
      <c r="G20" s="98">
        <v>10</v>
      </c>
      <c r="H20" s="99">
        <v>2</v>
      </c>
      <c r="I20" s="94"/>
    </row>
    <row r="21" spans="2:10" ht="21" customHeight="1" x14ac:dyDescent="0.25">
      <c r="B21" s="100"/>
      <c r="C21" s="98">
        <v>2</v>
      </c>
      <c r="D21" s="97" t="str">
        <f>D13</f>
        <v>Luis Guillermo Rodriguez Solis</v>
      </c>
      <c r="E21" s="98">
        <v>11</v>
      </c>
      <c r="F21" s="98">
        <v>4</v>
      </c>
      <c r="G21" s="98">
        <v>12</v>
      </c>
      <c r="H21" s="101"/>
      <c r="I21" s="94"/>
    </row>
    <row r="22" spans="2:10" ht="21" customHeight="1" x14ac:dyDescent="0.25">
      <c r="B22" s="95">
        <v>3</v>
      </c>
      <c r="C22" s="98">
        <v>2</v>
      </c>
      <c r="D22" s="97" t="str">
        <f>D13</f>
        <v>Luis Guillermo Rodriguez Solis</v>
      </c>
      <c r="E22" s="98">
        <v>11</v>
      </c>
      <c r="F22" s="98">
        <v>11</v>
      </c>
      <c r="G22" s="98"/>
      <c r="H22" s="102">
        <v>2</v>
      </c>
      <c r="I22" s="94"/>
    </row>
    <row r="23" spans="2:10" ht="21" customHeight="1" x14ac:dyDescent="0.25">
      <c r="B23" s="100"/>
      <c r="C23" s="98">
        <v>3</v>
      </c>
      <c r="D23" s="97" t="str">
        <f>D14</f>
        <v>Santiago Carvajal Salaverria</v>
      </c>
      <c r="E23" s="98">
        <v>0</v>
      </c>
      <c r="F23" s="98">
        <v>0</v>
      </c>
      <c r="G23" s="98"/>
      <c r="H23" s="101"/>
      <c r="I23" s="94"/>
    </row>
    <row r="24" spans="2:10" ht="21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21" customHeight="1" x14ac:dyDescent="0.25">
      <c r="B25" s="82"/>
      <c r="C25" s="82"/>
      <c r="D25" s="82"/>
      <c r="E25" s="82"/>
      <c r="F25" s="82"/>
      <c r="G25" s="82"/>
      <c r="H25" s="82"/>
      <c r="I25" s="82"/>
      <c r="J25" s="82"/>
    </row>
    <row r="26" spans="2:10" ht="21" customHeight="1" x14ac:dyDescent="0.25">
      <c r="B26" s="82"/>
      <c r="C26" s="82"/>
      <c r="D26" s="98" t="s">
        <v>69</v>
      </c>
      <c r="E26" s="82"/>
      <c r="F26" s="82"/>
      <c r="G26" s="82"/>
      <c r="H26" s="82"/>
      <c r="I26" s="82"/>
      <c r="J26" s="82"/>
    </row>
    <row r="27" spans="2:10" ht="21" customHeight="1" x14ac:dyDescent="0.25">
      <c r="D27" s="103" t="s">
        <v>70</v>
      </c>
      <c r="E27" s="82"/>
      <c r="F27" s="82"/>
    </row>
    <row r="28" spans="2:10" ht="21" customHeight="1" x14ac:dyDescent="0.25">
      <c r="D28" s="103" t="s">
        <v>71</v>
      </c>
      <c r="E28" s="82"/>
      <c r="F28" s="82"/>
    </row>
  </sheetData>
  <pageMargins left="0.7" right="0.7" top="0.75" bottom="0.75" header="0.3" footer="0.3"/>
  <pageSetup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5"/>
    </row>
    <row r="5" spans="2:10" ht="8.25" customHeight="1" x14ac:dyDescent="0.35">
      <c r="D5" s="105"/>
    </row>
    <row r="6" spans="2:10" ht="26.25" customHeight="1" x14ac:dyDescent="0.25"/>
    <row r="7" spans="2:10" ht="26.25" customHeight="1" x14ac:dyDescent="0.35">
      <c r="C7" s="105"/>
      <c r="D7" s="105"/>
      <c r="G7" s="105" t="s">
        <v>52</v>
      </c>
      <c r="H7" s="130">
        <v>45037.730839560187</v>
      </c>
      <c r="J7" s="106"/>
    </row>
    <row r="8" spans="2:10" ht="26.25" customHeight="1" x14ac:dyDescent="0.35">
      <c r="C8" s="105"/>
      <c r="D8" s="105"/>
    </row>
    <row r="9" spans="2:10" ht="21" customHeight="1" x14ac:dyDescent="0.35">
      <c r="B9" s="107" t="s">
        <v>53</v>
      </c>
      <c r="C9" s="108"/>
      <c r="D9" s="109" t="s">
        <v>72</v>
      </c>
      <c r="E9" s="107" t="s">
        <v>54</v>
      </c>
      <c r="F9" s="109" t="s">
        <v>77</v>
      </c>
      <c r="G9" s="107" t="s">
        <v>55</v>
      </c>
      <c r="H9" s="110"/>
      <c r="I9" s="107"/>
      <c r="J9" s="110"/>
    </row>
    <row r="10" spans="2:10" ht="21" customHeight="1" x14ac:dyDescent="0.25"/>
    <row r="11" spans="2:10" ht="21" customHeight="1" x14ac:dyDescent="0.25">
      <c r="B11" s="111" t="s">
        <v>56</v>
      </c>
      <c r="C11" s="111" t="s">
        <v>57</v>
      </c>
      <c r="D11" s="111" t="s">
        <v>58</v>
      </c>
      <c r="E11" s="111" t="s">
        <v>59</v>
      </c>
      <c r="F11" s="111" t="s">
        <v>60</v>
      </c>
      <c r="G11" s="111" t="s">
        <v>61</v>
      </c>
    </row>
    <row r="12" spans="2:10" ht="21" customHeight="1" x14ac:dyDescent="0.35">
      <c r="B12" s="112">
        <v>1</v>
      </c>
      <c r="C12" s="113">
        <v>3933</v>
      </c>
      <c r="D12" s="114" t="str">
        <f>IF(ISBLANK(C12),"",VLOOKUP(C12,Inscripcion!$A$1:$E$200,2,FALSE))</f>
        <v>Yohav Gadiel Alvarado Retana</v>
      </c>
      <c r="E12" s="115" t="str">
        <f>IF(ISBLANK(C12),"",VLOOKUP(C12,Inscripcion!$A$1:$E$200,3,FALSE))</f>
        <v>Perez Zeledon</v>
      </c>
      <c r="F12" s="115">
        <f>IF(ISBLANK(C12),"",VLOOKUP(C12,Inscripcion!$A$1:$E$200,4,FALSE))</f>
        <v>7</v>
      </c>
      <c r="G12" s="115">
        <f>IF(ISBLANK(C12),"",VLOOKUP(C12,Inscripcion!$A$1:$E$200,5,FALSE))</f>
        <v>540</v>
      </c>
    </row>
    <row r="13" spans="2:10" ht="21" customHeight="1" x14ac:dyDescent="0.35">
      <c r="B13" s="112">
        <v>2</v>
      </c>
      <c r="C13" s="113">
        <v>3676</v>
      </c>
      <c r="D13" s="114" t="str">
        <f>IF(ISBLANK(C13),"",VLOOKUP(C13,Inscripcion!$A$1:$E$200,2,FALSE))</f>
        <v>Ian Josue Solis Millon</v>
      </c>
      <c r="E13" s="115" t="str">
        <f>IF(ISBLANK(C13),"",VLOOKUP(C13,Inscripcion!$A$1:$E$200,3,FALSE))</f>
        <v>Santa Ana</v>
      </c>
      <c r="F13" s="115">
        <f>IF(ISBLANK(C13),"",VLOOKUP(C13,Inscripcion!$A$1:$E$200,4,FALSE))</f>
        <v>15</v>
      </c>
      <c r="G13" s="115">
        <f>IF(ISBLANK(C13),"",VLOOKUP(C13,Inscripcion!$A$1:$E$200,5,FALSE))</f>
        <v>510</v>
      </c>
    </row>
    <row r="14" spans="2:10" ht="21" customHeight="1" x14ac:dyDescent="0.35">
      <c r="B14" s="112">
        <v>3</v>
      </c>
      <c r="C14" s="113">
        <v>4137</v>
      </c>
      <c r="D14" s="114" t="str">
        <f>IF(ISBLANK(C14),"",VLOOKUP(C14,Inscripcion!$A$1:$E$200,2,FALSE))</f>
        <v>Jeremy Valladares Maradiaga</v>
      </c>
      <c r="E14" s="115" t="str">
        <f>IF(ISBLANK(C14),"",VLOOKUP(C14,Inscripcion!$A$1:$E$200,3,FALSE))</f>
        <v>Santo Domingo</v>
      </c>
      <c r="F14" s="115">
        <f>IF(ISBLANK(C14),"",VLOOKUP(C14,Inscripcion!$A$1:$E$200,4,FALSE))</f>
        <v>42</v>
      </c>
      <c r="G14" s="115">
        <f>IF(ISBLANK(C14),"",VLOOKUP(C14,Inscripcion!$A$1:$E$200,5,FALSE))</f>
        <v>490</v>
      </c>
    </row>
    <row r="15" spans="2:10" ht="21" customHeight="1" x14ac:dyDescent="0.25">
      <c r="F15" s="116" t="s">
        <v>62</v>
      </c>
      <c r="G15" s="116" t="s">
        <v>62</v>
      </c>
    </row>
    <row r="16" spans="2:10" ht="21" customHeight="1" x14ac:dyDescent="0.25"/>
    <row r="17" spans="2:10" ht="21" customHeight="1" x14ac:dyDescent="0.25">
      <c r="B17" s="117" t="s">
        <v>63</v>
      </c>
      <c r="C17" s="117"/>
      <c r="D17" s="117" t="s">
        <v>64</v>
      </c>
      <c r="E17" s="118" t="s">
        <v>65</v>
      </c>
      <c r="F17" s="117" t="s">
        <v>66</v>
      </c>
      <c r="G17" s="117" t="s">
        <v>67</v>
      </c>
      <c r="H17" s="119" t="s">
        <v>68</v>
      </c>
      <c r="I17" s="120"/>
    </row>
    <row r="18" spans="2:10" ht="21" customHeight="1" x14ac:dyDescent="0.25">
      <c r="B18" s="121">
        <v>1</v>
      </c>
      <c r="C18" s="122">
        <v>1</v>
      </c>
      <c r="D18" s="123" t="str">
        <f>D12</f>
        <v>Yohav Gadiel Alvarado Retana</v>
      </c>
      <c r="E18" s="124">
        <v>11</v>
      </c>
      <c r="F18" s="124">
        <v>11</v>
      </c>
      <c r="G18" s="124"/>
      <c r="H18" s="125">
        <v>1</v>
      </c>
      <c r="I18" s="120"/>
    </row>
    <row r="19" spans="2:10" ht="21" customHeight="1" x14ac:dyDescent="0.25">
      <c r="B19" s="126"/>
      <c r="C19" s="122">
        <v>3</v>
      </c>
      <c r="D19" s="123" t="str">
        <f>D14</f>
        <v>Jeremy Valladares Maradiaga</v>
      </c>
      <c r="E19" s="124">
        <v>8</v>
      </c>
      <c r="F19" s="124">
        <v>5</v>
      </c>
      <c r="G19" s="124"/>
      <c r="H19" s="127"/>
      <c r="I19" s="120"/>
    </row>
    <row r="20" spans="2:10" ht="21" customHeight="1" x14ac:dyDescent="0.25">
      <c r="B20" s="121">
        <v>2</v>
      </c>
      <c r="C20" s="124">
        <v>1</v>
      </c>
      <c r="D20" s="123" t="str">
        <f>D12</f>
        <v>Yohav Gadiel Alvarado Retana</v>
      </c>
      <c r="E20" s="124">
        <v>9</v>
      </c>
      <c r="F20" s="124">
        <v>9</v>
      </c>
      <c r="G20" s="124"/>
      <c r="H20" s="125">
        <v>2</v>
      </c>
      <c r="I20" s="120"/>
    </row>
    <row r="21" spans="2:10" ht="21" customHeight="1" x14ac:dyDescent="0.25">
      <c r="B21" s="126"/>
      <c r="C21" s="124">
        <v>2</v>
      </c>
      <c r="D21" s="123" t="str">
        <f>D13</f>
        <v>Ian Josue Solis Millon</v>
      </c>
      <c r="E21" s="124">
        <v>11</v>
      </c>
      <c r="F21" s="124">
        <v>11</v>
      </c>
      <c r="G21" s="124"/>
      <c r="H21" s="127"/>
      <c r="I21" s="120"/>
    </row>
    <row r="22" spans="2:10" ht="21" customHeight="1" x14ac:dyDescent="0.25">
      <c r="B22" s="121">
        <v>3</v>
      </c>
      <c r="C22" s="124">
        <v>2</v>
      </c>
      <c r="D22" s="123" t="str">
        <f>D13</f>
        <v>Ian Josue Solis Millon</v>
      </c>
      <c r="E22" s="124">
        <v>11</v>
      </c>
      <c r="F22" s="124">
        <v>11</v>
      </c>
      <c r="G22" s="124"/>
      <c r="H22" s="128">
        <v>2</v>
      </c>
      <c r="I22" s="120"/>
    </row>
    <row r="23" spans="2:10" ht="21" customHeight="1" x14ac:dyDescent="0.25">
      <c r="B23" s="126"/>
      <c r="C23" s="124">
        <v>3</v>
      </c>
      <c r="D23" s="123" t="str">
        <f>D14</f>
        <v>Jeremy Valladares Maradiaga</v>
      </c>
      <c r="E23" s="124">
        <v>5</v>
      </c>
      <c r="F23" s="124">
        <v>5</v>
      </c>
      <c r="G23" s="124"/>
      <c r="H23" s="127"/>
      <c r="I23" s="120"/>
    </row>
    <row r="24" spans="2:10" ht="21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</row>
    <row r="25" spans="2:10" ht="21" customHeight="1" x14ac:dyDescent="0.25">
      <c r="B25" s="108"/>
      <c r="C25" s="108"/>
      <c r="D25" s="108"/>
      <c r="E25" s="108"/>
      <c r="F25" s="108"/>
      <c r="G25" s="108"/>
      <c r="H25" s="108"/>
      <c r="I25" s="108"/>
      <c r="J25" s="108"/>
    </row>
    <row r="26" spans="2:10" ht="21" customHeight="1" x14ac:dyDescent="0.25">
      <c r="B26" s="108"/>
      <c r="C26" s="108"/>
      <c r="D26" s="124" t="s">
        <v>69</v>
      </c>
      <c r="E26" s="108"/>
      <c r="F26" s="108"/>
      <c r="G26" s="108"/>
      <c r="H26" s="108"/>
      <c r="I26" s="108"/>
      <c r="J26" s="108"/>
    </row>
    <row r="27" spans="2:10" ht="21" customHeight="1" x14ac:dyDescent="0.25">
      <c r="D27" s="129" t="s">
        <v>70</v>
      </c>
      <c r="E27" s="108"/>
      <c r="F27" s="108"/>
    </row>
    <row r="28" spans="2:10" ht="21" customHeight="1" x14ac:dyDescent="0.25">
      <c r="D28" s="129" t="s">
        <v>71</v>
      </c>
      <c r="E28" s="108"/>
      <c r="F28" s="108"/>
    </row>
  </sheetData>
  <pageMargins left="0.7" right="0.7" top="0.75" bottom="0.75" header="0.3" footer="0.3"/>
  <pageSetup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0" workbookViewId="0">
      <selection activeCell="E24" sqref="E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31"/>
    </row>
    <row r="5" spans="2:10" ht="8.25" customHeight="1" x14ac:dyDescent="0.35">
      <c r="D5" s="131"/>
    </row>
    <row r="6" spans="2:10" ht="26.25" customHeight="1" x14ac:dyDescent="0.25"/>
    <row r="7" spans="2:10" ht="26.25" customHeight="1" x14ac:dyDescent="0.35">
      <c r="C7" s="131"/>
      <c r="D7" s="131"/>
      <c r="G7" s="131" t="s">
        <v>52</v>
      </c>
      <c r="H7" s="156">
        <v>45037.730840462966</v>
      </c>
      <c r="J7" s="132"/>
    </row>
    <row r="8" spans="2:10" ht="26.25" customHeight="1" x14ac:dyDescent="0.35">
      <c r="C8" s="131"/>
      <c r="D8" s="131"/>
    </row>
    <row r="9" spans="2:10" ht="21" customHeight="1" x14ac:dyDescent="0.35">
      <c r="B9" s="133" t="s">
        <v>53</v>
      </c>
      <c r="C9" s="134"/>
      <c r="D9" s="135" t="s">
        <v>72</v>
      </c>
      <c r="E9" s="133" t="s">
        <v>54</v>
      </c>
      <c r="F9" s="135" t="s">
        <v>78</v>
      </c>
      <c r="G9" s="133" t="s">
        <v>55</v>
      </c>
      <c r="H9" s="136"/>
      <c r="I9" s="133"/>
      <c r="J9" s="136"/>
    </row>
    <row r="10" spans="2:10" ht="21" customHeight="1" x14ac:dyDescent="0.25"/>
    <row r="11" spans="2:10" ht="21" customHeight="1" x14ac:dyDescent="0.25">
      <c r="B11" s="137" t="s">
        <v>56</v>
      </c>
      <c r="C11" s="137" t="s">
        <v>57</v>
      </c>
      <c r="D11" s="137" t="s">
        <v>58</v>
      </c>
      <c r="E11" s="137" t="s">
        <v>59</v>
      </c>
      <c r="F11" s="137" t="s">
        <v>60</v>
      </c>
      <c r="G11" s="137" t="s">
        <v>61</v>
      </c>
    </row>
    <row r="12" spans="2:10" ht="21" customHeight="1" x14ac:dyDescent="0.35">
      <c r="B12" s="138">
        <v>1</v>
      </c>
      <c r="C12" s="139">
        <v>3792</v>
      </c>
      <c r="D12" s="140" t="str">
        <f>IF(ISBLANK(C12),"",VLOOKUP(C12,Inscripcion!$A$1:$E$200,2,FALSE))</f>
        <v>Nicolas Espinoza Alfaro</v>
      </c>
      <c r="E12" s="141" t="str">
        <f>IF(ISBLANK(C12),"",VLOOKUP(C12,Inscripcion!$A$1:$E$200,3,FALSE))</f>
        <v>San Carlos</v>
      </c>
      <c r="F12" s="141">
        <f>IF(ISBLANK(C12),"",VLOOKUP(C12,Inscripcion!$A$1:$E$200,4,FALSE))</f>
        <v>6</v>
      </c>
      <c r="G12" s="141">
        <f>IF(ISBLANK(C12),"",VLOOKUP(C12,Inscripcion!$A$1:$E$200,5,FALSE))</f>
        <v>540</v>
      </c>
    </row>
    <row r="13" spans="2:10" ht="21" customHeight="1" x14ac:dyDescent="0.35">
      <c r="B13" s="138">
        <v>2</v>
      </c>
      <c r="C13" s="139">
        <v>3724</v>
      </c>
      <c r="D13" s="140" t="str">
        <f>IF(ISBLANK(C13),"",VLOOKUP(C13,Inscripcion!$A$1:$E$200,2,FALSE))</f>
        <v>Andrés Chaves Espinoza</v>
      </c>
      <c r="E13" s="141" t="str">
        <f>IF(ISBLANK(C13),"",VLOOKUP(C13,Inscripcion!$A$1:$E$200,3,FALSE))</f>
        <v>Corredores</v>
      </c>
      <c r="F13" s="141">
        <f>IF(ISBLANK(C13),"",VLOOKUP(C13,Inscripcion!$A$1:$E$200,4,FALSE))</f>
        <v>16</v>
      </c>
      <c r="G13" s="141">
        <f>IF(ISBLANK(C13),"",VLOOKUP(C13,Inscripcion!$A$1:$E$200,5,FALSE))</f>
        <v>510</v>
      </c>
    </row>
    <row r="14" spans="2:10" ht="21" customHeight="1" x14ac:dyDescent="0.35">
      <c r="B14" s="138">
        <v>3</v>
      </c>
      <c r="C14" s="139">
        <v>4135</v>
      </c>
      <c r="D14" s="140" t="str">
        <f>IF(ISBLANK(C14),"",VLOOKUP(C14,Inscripcion!$A$1:$E$200,2,FALSE))</f>
        <v>Manuel Solano Portillo</v>
      </c>
      <c r="E14" s="141" t="str">
        <f>IF(ISBLANK(C14),"",VLOOKUP(C14,Inscripcion!$A$1:$E$200,3,FALSE))</f>
        <v>Santa Ana</v>
      </c>
      <c r="F14" s="141">
        <f>IF(ISBLANK(C14),"",VLOOKUP(C14,Inscripcion!$A$1:$E$200,4,FALSE))</f>
        <v>41</v>
      </c>
      <c r="G14" s="141">
        <f>IF(ISBLANK(C14),"",VLOOKUP(C14,Inscripcion!$A$1:$E$200,5,FALSE))</f>
        <v>490</v>
      </c>
    </row>
    <row r="15" spans="2:10" ht="21" customHeight="1" x14ac:dyDescent="0.25">
      <c r="F15" s="142" t="s">
        <v>62</v>
      </c>
      <c r="G15" s="142" t="s">
        <v>62</v>
      </c>
    </row>
    <row r="16" spans="2:10" ht="21" customHeight="1" x14ac:dyDescent="0.25"/>
    <row r="17" spans="2:10" ht="21" customHeight="1" x14ac:dyDescent="0.25">
      <c r="B17" s="143" t="s">
        <v>63</v>
      </c>
      <c r="C17" s="143"/>
      <c r="D17" s="143" t="s">
        <v>64</v>
      </c>
      <c r="E17" s="144" t="s">
        <v>65</v>
      </c>
      <c r="F17" s="143" t="s">
        <v>66</v>
      </c>
      <c r="G17" s="143" t="s">
        <v>67</v>
      </c>
      <c r="H17" s="145" t="s">
        <v>68</v>
      </c>
      <c r="I17" s="146"/>
    </row>
    <row r="18" spans="2:10" ht="21" customHeight="1" x14ac:dyDescent="0.25">
      <c r="B18" s="147">
        <v>1</v>
      </c>
      <c r="C18" s="148">
        <v>1</v>
      </c>
      <c r="D18" s="149" t="str">
        <f>D12</f>
        <v>Nicolas Espinoza Alfaro</v>
      </c>
      <c r="E18" s="150">
        <v>14</v>
      </c>
      <c r="F18" s="150">
        <v>11</v>
      </c>
      <c r="G18" s="150"/>
      <c r="H18" s="151">
        <v>1</v>
      </c>
      <c r="I18" s="146"/>
    </row>
    <row r="19" spans="2:10" ht="21" customHeight="1" x14ac:dyDescent="0.25">
      <c r="B19" s="152"/>
      <c r="C19" s="148">
        <v>3</v>
      </c>
      <c r="D19" s="149" t="str">
        <f>D14</f>
        <v>Manuel Solano Portillo</v>
      </c>
      <c r="E19" s="150">
        <v>12</v>
      </c>
      <c r="F19" s="150">
        <v>3</v>
      </c>
      <c r="G19" s="150"/>
      <c r="H19" s="153"/>
      <c r="I19" s="146"/>
    </row>
    <row r="20" spans="2:10" ht="21" customHeight="1" x14ac:dyDescent="0.25">
      <c r="B20" s="147">
        <v>2</v>
      </c>
      <c r="C20" s="150">
        <v>1</v>
      </c>
      <c r="D20" s="149" t="str">
        <f>D12</f>
        <v>Nicolas Espinoza Alfaro</v>
      </c>
      <c r="E20" s="150">
        <v>11</v>
      </c>
      <c r="F20" s="150">
        <v>13</v>
      </c>
      <c r="G20" s="150"/>
      <c r="H20" s="151">
        <v>1</v>
      </c>
      <c r="I20" s="146"/>
    </row>
    <row r="21" spans="2:10" ht="21" customHeight="1" x14ac:dyDescent="0.25">
      <c r="B21" s="152"/>
      <c r="C21" s="150">
        <v>2</v>
      </c>
      <c r="D21" s="149" t="str">
        <f>D13</f>
        <v>Andrés Chaves Espinoza</v>
      </c>
      <c r="E21" s="150">
        <v>9</v>
      </c>
      <c r="F21" s="150">
        <v>11</v>
      </c>
      <c r="G21" s="150"/>
      <c r="H21" s="153"/>
      <c r="I21" s="146"/>
    </row>
    <row r="22" spans="2:10" ht="21" customHeight="1" x14ac:dyDescent="0.25">
      <c r="B22" s="147">
        <v>3</v>
      </c>
      <c r="C22" s="150">
        <v>2</v>
      </c>
      <c r="D22" s="149" t="str">
        <f>D13</f>
        <v>Andrés Chaves Espinoza</v>
      </c>
      <c r="E22" s="150">
        <v>11</v>
      </c>
      <c r="F22" s="150">
        <v>11</v>
      </c>
      <c r="G22" s="150"/>
      <c r="H22" s="154">
        <v>2</v>
      </c>
      <c r="I22" s="146"/>
    </row>
    <row r="23" spans="2:10" ht="21" customHeight="1" x14ac:dyDescent="0.25">
      <c r="B23" s="152"/>
      <c r="C23" s="150">
        <v>3</v>
      </c>
      <c r="D23" s="149" t="str">
        <f>D14</f>
        <v>Manuel Solano Portillo</v>
      </c>
      <c r="E23" s="150">
        <v>3</v>
      </c>
      <c r="F23" s="150">
        <v>5</v>
      </c>
      <c r="G23" s="150"/>
      <c r="H23" s="153"/>
      <c r="I23" s="146"/>
    </row>
    <row r="24" spans="2:10" ht="21" customHeight="1" x14ac:dyDescent="0.25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2:10" ht="21" customHeight="1" x14ac:dyDescent="0.25">
      <c r="B25" s="134"/>
      <c r="C25" s="134"/>
      <c r="D25" s="134"/>
      <c r="E25" s="134"/>
      <c r="F25" s="134"/>
      <c r="G25" s="134"/>
      <c r="H25" s="134"/>
      <c r="I25" s="134"/>
      <c r="J25" s="134"/>
    </row>
    <row r="26" spans="2:10" ht="21" customHeight="1" x14ac:dyDescent="0.25">
      <c r="B26" s="134"/>
      <c r="C26" s="134"/>
      <c r="D26" s="150" t="s">
        <v>69</v>
      </c>
      <c r="E26" s="134"/>
      <c r="F26" s="134"/>
      <c r="G26" s="134"/>
      <c r="H26" s="134"/>
      <c r="I26" s="134"/>
      <c r="J26" s="134"/>
    </row>
    <row r="27" spans="2:10" ht="21" customHeight="1" x14ac:dyDescent="0.25">
      <c r="D27" s="155" t="s">
        <v>70</v>
      </c>
      <c r="E27" s="134"/>
      <c r="F27" s="134"/>
    </row>
    <row r="28" spans="2:10" ht="21" customHeight="1" x14ac:dyDescent="0.25">
      <c r="D28" s="155" t="s">
        <v>71</v>
      </c>
      <c r="E28" s="134"/>
      <c r="F28" s="134"/>
    </row>
  </sheetData>
  <pageMargins left="0.7" right="0.7" top="0.75" bottom="0.75" header="0.3" footer="0.3"/>
  <pageSetup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H23" sqref="H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7"/>
    </row>
    <row r="5" spans="2:10" ht="8.25" customHeight="1" x14ac:dyDescent="0.35">
      <c r="D5" s="157"/>
    </row>
    <row r="6" spans="2:10" ht="26.25" customHeight="1" x14ac:dyDescent="0.25"/>
    <row r="7" spans="2:10" ht="26.25" customHeight="1" x14ac:dyDescent="0.35">
      <c r="C7" s="157"/>
      <c r="D7" s="157"/>
      <c r="G7" s="157" t="s">
        <v>52</v>
      </c>
      <c r="H7" s="182">
        <v>45037.730841365737</v>
      </c>
      <c r="J7" s="158"/>
    </row>
    <row r="8" spans="2:10" ht="26.25" customHeight="1" x14ac:dyDescent="0.35">
      <c r="C8" s="157"/>
      <c r="D8" s="157"/>
    </row>
    <row r="9" spans="2:10" ht="21" customHeight="1" x14ac:dyDescent="0.35">
      <c r="B9" s="159" t="s">
        <v>53</v>
      </c>
      <c r="C9" s="160"/>
      <c r="D9" s="161" t="s">
        <v>72</v>
      </c>
      <c r="E9" s="159" t="s">
        <v>54</v>
      </c>
      <c r="F9" s="161" t="s">
        <v>79</v>
      </c>
      <c r="G9" s="159" t="s">
        <v>55</v>
      </c>
      <c r="H9" s="162"/>
      <c r="I9" s="159"/>
      <c r="J9" s="162"/>
    </row>
    <row r="10" spans="2:10" ht="21" customHeight="1" x14ac:dyDescent="0.25"/>
    <row r="11" spans="2:10" ht="21" customHeight="1" x14ac:dyDescent="0.25">
      <c r="B11" s="163" t="s">
        <v>56</v>
      </c>
      <c r="C11" s="163" t="s">
        <v>57</v>
      </c>
      <c r="D11" s="163" t="s">
        <v>58</v>
      </c>
      <c r="E11" s="163" t="s">
        <v>59</v>
      </c>
      <c r="F11" s="163" t="s">
        <v>60</v>
      </c>
      <c r="G11" s="163" t="s">
        <v>61</v>
      </c>
    </row>
    <row r="12" spans="2:10" ht="21" customHeight="1" x14ac:dyDescent="0.35">
      <c r="B12" s="164">
        <v>1</v>
      </c>
      <c r="C12" s="165">
        <v>3671</v>
      </c>
      <c r="D12" s="166" t="str">
        <f>IF(ISBLANK(C12),"",VLOOKUP(C12,Inscripcion!$A$1:$E$200,2,FALSE))</f>
        <v>Nicolas Ovares Castro</v>
      </c>
      <c r="E12" s="167" t="str">
        <f>IF(ISBLANK(C12),"",VLOOKUP(C12,Inscripcion!$A$1:$E$200,3,FALSE))</f>
        <v>Santa Ana</v>
      </c>
      <c r="F12" s="167">
        <f>IF(ISBLANK(C12),"",VLOOKUP(C12,Inscripcion!$A$1:$E$200,4,FALSE))</f>
        <v>5</v>
      </c>
      <c r="G12" s="167">
        <f>IF(ISBLANK(C12),"",VLOOKUP(C12,Inscripcion!$A$1:$E$200,5,FALSE))</f>
        <v>540</v>
      </c>
    </row>
    <row r="13" spans="2:10" ht="21" customHeight="1" x14ac:dyDescent="0.35">
      <c r="B13" s="164">
        <v>2</v>
      </c>
      <c r="C13" s="165">
        <v>4071</v>
      </c>
      <c r="D13" s="166" t="str">
        <f>IF(ISBLANK(C13),"",VLOOKUP(C13,Inscripcion!$A$1:$E$200,2,FALSE))</f>
        <v>Jose María Piedra Monge</v>
      </c>
      <c r="E13" s="167" t="str">
        <f>IF(ISBLANK(C13),"",VLOOKUP(C13,Inscripcion!$A$1:$E$200,3,FALSE))</f>
        <v>Cartago</v>
      </c>
      <c r="F13" s="167">
        <f>IF(ISBLANK(C13),"",VLOOKUP(C13,Inscripcion!$A$1:$E$200,4,FALSE))</f>
        <v>14</v>
      </c>
      <c r="G13" s="167">
        <f>IF(ISBLANK(C13),"",VLOOKUP(C13,Inscripcion!$A$1:$E$200,5,FALSE))</f>
        <v>515</v>
      </c>
    </row>
    <row r="14" spans="2:10" ht="21" customHeight="1" x14ac:dyDescent="0.35">
      <c r="B14" s="164">
        <v>3</v>
      </c>
      <c r="C14" s="165">
        <v>4133</v>
      </c>
      <c r="D14" s="166" t="str">
        <f>IF(ISBLANK(C14),"",VLOOKUP(C14,Inscripcion!$A$1:$E$200,2,FALSE))</f>
        <v>Deiver Mclean Castro</v>
      </c>
      <c r="E14" s="167" t="str">
        <f>IF(ISBLANK(C14),"",VLOOKUP(C14,Inscripcion!$A$1:$E$200,3,FALSE))</f>
        <v>San Carlos</v>
      </c>
      <c r="F14" s="167">
        <f>IF(ISBLANK(C14),"",VLOOKUP(C14,Inscripcion!$A$1:$E$200,4,FALSE))</f>
        <v>39</v>
      </c>
      <c r="G14" s="167">
        <f>IF(ISBLANK(C14),"",VLOOKUP(C14,Inscripcion!$A$1:$E$200,5,FALSE))</f>
        <v>490</v>
      </c>
    </row>
    <row r="15" spans="2:10" ht="21" customHeight="1" x14ac:dyDescent="0.25">
      <c r="F15" s="168" t="s">
        <v>62</v>
      </c>
      <c r="G15" s="168" t="s">
        <v>62</v>
      </c>
    </row>
    <row r="16" spans="2:10" ht="21" customHeight="1" x14ac:dyDescent="0.25"/>
    <row r="17" spans="2:10" ht="21" customHeight="1" x14ac:dyDescent="0.25">
      <c r="B17" s="169" t="s">
        <v>63</v>
      </c>
      <c r="C17" s="169"/>
      <c r="D17" s="169" t="s">
        <v>64</v>
      </c>
      <c r="E17" s="170" t="s">
        <v>65</v>
      </c>
      <c r="F17" s="169" t="s">
        <v>66</v>
      </c>
      <c r="G17" s="169" t="s">
        <v>67</v>
      </c>
      <c r="H17" s="171" t="s">
        <v>68</v>
      </c>
      <c r="I17" s="172"/>
    </row>
    <row r="18" spans="2:10" ht="21" customHeight="1" x14ac:dyDescent="0.25">
      <c r="B18" s="173">
        <v>1</v>
      </c>
      <c r="C18" s="174">
        <v>1</v>
      </c>
      <c r="D18" s="175" t="str">
        <f>D12</f>
        <v>Nicolas Ovares Castro</v>
      </c>
      <c r="E18" s="176">
        <v>11</v>
      </c>
      <c r="F18" s="176">
        <v>12</v>
      </c>
      <c r="G18" s="176"/>
      <c r="H18" s="177">
        <v>1</v>
      </c>
      <c r="I18" s="172"/>
    </row>
    <row r="19" spans="2:10" ht="21" customHeight="1" x14ac:dyDescent="0.25">
      <c r="B19" s="178"/>
      <c r="C19" s="174">
        <v>3</v>
      </c>
      <c r="D19" s="175" t="str">
        <f>D14</f>
        <v>Deiver Mclean Castro</v>
      </c>
      <c r="E19" s="176">
        <v>2</v>
      </c>
      <c r="F19" s="176">
        <v>10</v>
      </c>
      <c r="G19" s="176"/>
      <c r="H19" s="179"/>
      <c r="I19" s="172"/>
    </row>
    <row r="20" spans="2:10" ht="21" customHeight="1" x14ac:dyDescent="0.25">
      <c r="B20" s="173">
        <v>2</v>
      </c>
      <c r="C20" s="176">
        <v>1</v>
      </c>
      <c r="D20" s="175" t="str">
        <f>D12</f>
        <v>Nicolas Ovares Castro</v>
      </c>
      <c r="E20" s="176">
        <v>11</v>
      </c>
      <c r="F20" s="176">
        <v>11</v>
      </c>
      <c r="G20" s="176"/>
      <c r="H20" s="177">
        <v>1</v>
      </c>
      <c r="I20" s="172"/>
    </row>
    <row r="21" spans="2:10" ht="21" customHeight="1" x14ac:dyDescent="0.25">
      <c r="B21" s="178"/>
      <c r="C21" s="176">
        <v>2</v>
      </c>
      <c r="D21" s="175" t="str">
        <f>D13</f>
        <v>Jose María Piedra Monge</v>
      </c>
      <c r="E21" s="176">
        <v>7</v>
      </c>
      <c r="F21" s="176">
        <v>3</v>
      </c>
      <c r="G21" s="176"/>
      <c r="H21" s="179"/>
      <c r="I21" s="172"/>
    </row>
    <row r="22" spans="2:10" ht="21" customHeight="1" x14ac:dyDescent="0.25">
      <c r="B22" s="173">
        <v>3</v>
      </c>
      <c r="C22" s="176">
        <v>2</v>
      </c>
      <c r="D22" s="175" t="str">
        <f>D13</f>
        <v>Jose María Piedra Monge</v>
      </c>
      <c r="E22" s="176">
        <v>8</v>
      </c>
      <c r="F22" s="176">
        <v>5</v>
      </c>
      <c r="G22" s="176"/>
      <c r="H22" s="180">
        <v>3</v>
      </c>
      <c r="I22" s="172"/>
    </row>
    <row r="23" spans="2:10" ht="21" customHeight="1" x14ac:dyDescent="0.25">
      <c r="B23" s="178"/>
      <c r="C23" s="176">
        <v>3</v>
      </c>
      <c r="D23" s="175" t="str">
        <f>D14</f>
        <v>Deiver Mclean Castro</v>
      </c>
      <c r="E23" s="176">
        <v>11</v>
      </c>
      <c r="F23" s="176">
        <v>11</v>
      </c>
      <c r="G23" s="176"/>
      <c r="H23" s="179"/>
      <c r="I23" s="172"/>
    </row>
    <row r="24" spans="2:10" ht="21" customHeight="1" x14ac:dyDescent="0.25">
      <c r="B24" s="160"/>
      <c r="C24" s="160"/>
      <c r="D24" s="160"/>
      <c r="E24" s="160"/>
      <c r="F24" s="160"/>
      <c r="G24" s="160"/>
      <c r="H24" s="160"/>
      <c r="I24" s="160"/>
      <c r="J24" s="160"/>
    </row>
    <row r="25" spans="2:10" ht="21" customHeight="1" x14ac:dyDescent="0.25">
      <c r="B25" s="160"/>
      <c r="C25" s="160"/>
      <c r="D25" s="160"/>
      <c r="E25" s="160"/>
      <c r="F25" s="160"/>
      <c r="G25" s="160"/>
      <c r="H25" s="160"/>
      <c r="I25" s="160"/>
      <c r="J25" s="160"/>
    </row>
    <row r="26" spans="2:10" ht="21" customHeight="1" x14ac:dyDescent="0.25">
      <c r="B26" s="160"/>
      <c r="C26" s="160"/>
      <c r="D26" s="176" t="s">
        <v>69</v>
      </c>
      <c r="E26" s="160"/>
      <c r="F26" s="160"/>
      <c r="G26" s="160"/>
      <c r="H26" s="160"/>
      <c r="I26" s="160"/>
      <c r="J26" s="160"/>
    </row>
    <row r="27" spans="2:10" ht="21" customHeight="1" x14ac:dyDescent="0.25">
      <c r="D27" s="181" t="s">
        <v>70</v>
      </c>
      <c r="E27" s="160"/>
      <c r="F27" s="160"/>
    </row>
    <row r="28" spans="2:10" ht="21" customHeight="1" x14ac:dyDescent="0.25">
      <c r="D28" s="181" t="s">
        <v>71</v>
      </c>
      <c r="E28" s="160"/>
      <c r="F28" s="160"/>
    </row>
  </sheetData>
  <pageMargins left="0.7" right="0.7" top="0.75" bottom="0.75" header="0.3" footer="0.3"/>
  <pageSetup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3" workbookViewId="0">
      <selection activeCell="F24" sqref="F2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83"/>
    </row>
    <row r="5" spans="2:10" ht="8.25" customHeight="1" x14ac:dyDescent="0.35">
      <c r="D5" s="183"/>
    </row>
    <row r="6" spans="2:10" ht="26.25" customHeight="1" x14ac:dyDescent="0.25"/>
    <row r="7" spans="2:10" ht="26.25" customHeight="1" x14ac:dyDescent="0.35">
      <c r="C7" s="183"/>
      <c r="D7" s="183"/>
      <c r="G7" s="183" t="s">
        <v>52</v>
      </c>
      <c r="H7" s="208">
        <v>45037.730842094905</v>
      </c>
      <c r="J7" s="184"/>
    </row>
    <row r="8" spans="2:10" ht="26.25" customHeight="1" x14ac:dyDescent="0.35">
      <c r="C8" s="183"/>
      <c r="D8" s="183"/>
    </row>
    <row r="9" spans="2:10" ht="21" customHeight="1" x14ac:dyDescent="0.35">
      <c r="B9" s="185" t="s">
        <v>53</v>
      </c>
      <c r="C9" s="186"/>
      <c r="D9" s="187" t="s">
        <v>72</v>
      </c>
      <c r="E9" s="185" t="s">
        <v>54</v>
      </c>
      <c r="F9" s="187" t="s">
        <v>80</v>
      </c>
      <c r="G9" s="185" t="s">
        <v>55</v>
      </c>
      <c r="H9" s="188"/>
      <c r="I9" s="185"/>
      <c r="J9" s="188"/>
    </row>
    <row r="10" spans="2:10" ht="21" customHeight="1" x14ac:dyDescent="0.25"/>
    <row r="11" spans="2:10" ht="21" customHeight="1" x14ac:dyDescent="0.25">
      <c r="B11" s="189" t="s">
        <v>56</v>
      </c>
      <c r="C11" s="189" t="s">
        <v>57</v>
      </c>
      <c r="D11" s="189" t="s">
        <v>58</v>
      </c>
      <c r="E11" s="189" t="s">
        <v>59</v>
      </c>
      <c r="F11" s="189" t="s">
        <v>60</v>
      </c>
      <c r="G11" s="189" t="s">
        <v>61</v>
      </c>
    </row>
    <row r="12" spans="2:10" ht="21" customHeight="1" x14ac:dyDescent="0.35">
      <c r="B12" s="190">
        <v>1</v>
      </c>
      <c r="C12" s="191">
        <v>3932</v>
      </c>
      <c r="D12" s="192" t="str">
        <f>IF(ISBLANK(C12),"",VLOOKUP(C12,Inscripcion!$A$1:$E$200,2,FALSE))</f>
        <v>Jair Martinez Montenegro</v>
      </c>
      <c r="E12" s="193" t="str">
        <f>IF(ISBLANK(C12),"",VLOOKUP(C12,Inscripcion!$A$1:$E$200,3,FALSE))</f>
        <v>Perez Zeledon</v>
      </c>
      <c r="F12" s="193">
        <f>IF(ISBLANK(C12),"",VLOOKUP(C12,Inscripcion!$A$1:$E$200,4,FALSE))</f>
        <v>8</v>
      </c>
      <c r="G12" s="193">
        <f>IF(ISBLANK(C12),"",VLOOKUP(C12,Inscripcion!$A$1:$E$200,5,FALSE))</f>
        <v>535</v>
      </c>
    </row>
    <row r="13" spans="2:10" ht="21" customHeight="1" x14ac:dyDescent="0.35">
      <c r="B13" s="190">
        <v>2</v>
      </c>
      <c r="C13" s="191">
        <v>3719</v>
      </c>
      <c r="D13" s="192" t="str">
        <f>IF(ISBLANK(C13),"",VLOOKUP(C13,Inscripcion!$A$1:$E$200,2,FALSE))</f>
        <v>Marcelo Masis Rodríguez</v>
      </c>
      <c r="E13" s="193" t="str">
        <f>IF(ISBLANK(C13),"",VLOOKUP(C13,Inscripcion!$A$1:$E$200,3,FALSE))</f>
        <v>Santa Ana</v>
      </c>
      <c r="F13" s="193">
        <f>IF(ISBLANK(C13),"",VLOOKUP(C13,Inscripcion!$A$1:$E$200,4,FALSE))</f>
        <v>13</v>
      </c>
      <c r="G13" s="193">
        <f>IF(ISBLANK(C13),"",VLOOKUP(C13,Inscripcion!$A$1:$E$200,5,FALSE))</f>
        <v>515</v>
      </c>
    </row>
    <row r="14" spans="2:10" ht="21" customHeight="1" x14ac:dyDescent="0.35">
      <c r="B14" s="190">
        <v>3</v>
      </c>
      <c r="C14" s="191">
        <v>4131</v>
      </c>
      <c r="D14" s="192" t="str">
        <f>IF(ISBLANK(C14),"",VLOOKUP(C14,Inscripcion!$A$1:$E$200,2,FALSE))</f>
        <v>Santiago Ramírez Gutiérrez</v>
      </c>
      <c r="E14" s="193" t="str">
        <f>IF(ISBLANK(C14),"",VLOOKUP(C14,Inscripcion!$A$1:$E$200,3,FALSE))</f>
        <v>San Carlos</v>
      </c>
      <c r="F14" s="193">
        <f>IF(ISBLANK(C14),"",VLOOKUP(C14,Inscripcion!$A$1:$E$200,4,FALSE))</f>
        <v>37</v>
      </c>
      <c r="G14" s="193">
        <f>IF(ISBLANK(C14),"",VLOOKUP(C14,Inscripcion!$A$1:$E$200,5,FALSE))</f>
        <v>490</v>
      </c>
    </row>
    <row r="15" spans="2:10" ht="21" customHeight="1" x14ac:dyDescent="0.25">
      <c r="F15" s="194" t="s">
        <v>62</v>
      </c>
      <c r="G15" s="194" t="s">
        <v>62</v>
      </c>
    </row>
    <row r="16" spans="2:10" ht="21" customHeight="1" x14ac:dyDescent="0.25"/>
    <row r="17" spans="2:10" ht="21" customHeight="1" x14ac:dyDescent="0.25">
      <c r="B17" s="195" t="s">
        <v>63</v>
      </c>
      <c r="C17" s="195"/>
      <c r="D17" s="195" t="s">
        <v>64</v>
      </c>
      <c r="E17" s="196" t="s">
        <v>65</v>
      </c>
      <c r="F17" s="195" t="s">
        <v>66</v>
      </c>
      <c r="G17" s="195" t="s">
        <v>67</v>
      </c>
      <c r="H17" s="197" t="s">
        <v>68</v>
      </c>
      <c r="I17" s="198"/>
    </row>
    <row r="18" spans="2:10" ht="21" customHeight="1" x14ac:dyDescent="0.25">
      <c r="B18" s="199">
        <v>1</v>
      </c>
      <c r="C18" s="200">
        <v>1</v>
      </c>
      <c r="D18" s="201" t="str">
        <f>D12</f>
        <v>Jair Martinez Montenegro</v>
      </c>
      <c r="E18" s="202">
        <v>11</v>
      </c>
      <c r="F18" s="202">
        <v>11</v>
      </c>
      <c r="G18" s="202"/>
      <c r="H18" s="203">
        <v>1</v>
      </c>
      <c r="I18" s="198"/>
    </row>
    <row r="19" spans="2:10" ht="21" customHeight="1" x14ac:dyDescent="0.25">
      <c r="B19" s="204"/>
      <c r="C19" s="200">
        <v>3</v>
      </c>
      <c r="D19" s="201" t="str">
        <f>D14</f>
        <v>Santiago Ramírez Gutiérrez</v>
      </c>
      <c r="E19" s="202">
        <v>1</v>
      </c>
      <c r="F19" s="202">
        <v>3</v>
      </c>
      <c r="G19" s="202"/>
      <c r="H19" s="205"/>
      <c r="I19" s="198"/>
    </row>
    <row r="20" spans="2:10" ht="21" customHeight="1" x14ac:dyDescent="0.25">
      <c r="B20" s="199">
        <v>2</v>
      </c>
      <c r="C20" s="202">
        <v>1</v>
      </c>
      <c r="D20" s="201" t="str">
        <f>D12</f>
        <v>Jair Martinez Montenegro</v>
      </c>
      <c r="E20" s="202">
        <v>11</v>
      </c>
      <c r="F20" s="202">
        <v>11</v>
      </c>
      <c r="G20" s="202"/>
      <c r="H20" s="203">
        <v>1</v>
      </c>
      <c r="I20" s="198"/>
    </row>
    <row r="21" spans="2:10" ht="21" customHeight="1" x14ac:dyDescent="0.25">
      <c r="B21" s="204"/>
      <c r="C21" s="202">
        <v>2</v>
      </c>
      <c r="D21" s="201" t="str">
        <f>D13</f>
        <v>Marcelo Masis Rodríguez</v>
      </c>
      <c r="E21" s="202">
        <v>4</v>
      </c>
      <c r="F21" s="202">
        <v>9</v>
      </c>
      <c r="G21" s="202"/>
      <c r="H21" s="205"/>
      <c r="I21" s="198"/>
    </row>
    <row r="22" spans="2:10" ht="21" customHeight="1" x14ac:dyDescent="0.25">
      <c r="B22" s="199">
        <v>3</v>
      </c>
      <c r="C22" s="202">
        <v>2</v>
      </c>
      <c r="D22" s="201" t="str">
        <f>D13</f>
        <v>Marcelo Masis Rodríguez</v>
      </c>
      <c r="E22" s="202">
        <v>11</v>
      </c>
      <c r="F22" s="202">
        <v>11</v>
      </c>
      <c r="G22" s="202"/>
      <c r="H22" s="206">
        <v>2</v>
      </c>
      <c r="I22" s="198"/>
    </row>
    <row r="23" spans="2:10" ht="21" customHeight="1" x14ac:dyDescent="0.25">
      <c r="B23" s="204"/>
      <c r="C23" s="202">
        <v>3</v>
      </c>
      <c r="D23" s="201" t="str">
        <f>D14</f>
        <v>Santiago Ramírez Gutiérrez</v>
      </c>
      <c r="E23" s="202">
        <v>6</v>
      </c>
      <c r="F23" s="202">
        <v>6</v>
      </c>
      <c r="G23" s="202"/>
      <c r="H23" s="205"/>
      <c r="I23" s="198"/>
    </row>
    <row r="24" spans="2:10" ht="21" customHeight="1" x14ac:dyDescent="0.25">
      <c r="B24" s="186"/>
      <c r="C24" s="186"/>
      <c r="D24" s="186"/>
      <c r="E24" s="186"/>
      <c r="F24" s="186"/>
      <c r="G24" s="186"/>
      <c r="H24" s="186"/>
      <c r="I24" s="186"/>
      <c r="J24" s="186"/>
    </row>
    <row r="25" spans="2:10" ht="21" customHeight="1" x14ac:dyDescent="0.25">
      <c r="B25" s="186"/>
      <c r="C25" s="186"/>
      <c r="D25" s="186"/>
      <c r="E25" s="186"/>
      <c r="F25" s="186"/>
      <c r="G25" s="186"/>
      <c r="H25" s="186"/>
      <c r="I25" s="186"/>
      <c r="J25" s="186"/>
    </row>
    <row r="26" spans="2:10" ht="21" customHeight="1" x14ac:dyDescent="0.25">
      <c r="B26" s="186"/>
      <c r="C26" s="186"/>
      <c r="D26" s="202" t="s">
        <v>69</v>
      </c>
      <c r="E26" s="186"/>
      <c r="F26" s="186"/>
      <c r="G26" s="186"/>
      <c r="H26" s="186"/>
      <c r="I26" s="186"/>
      <c r="J26" s="186"/>
    </row>
    <row r="27" spans="2:10" ht="21" customHeight="1" x14ac:dyDescent="0.25">
      <c r="D27" s="207" t="s">
        <v>70</v>
      </c>
      <c r="E27" s="186"/>
      <c r="F27" s="186"/>
    </row>
    <row r="28" spans="2:10" ht="21" customHeight="1" x14ac:dyDescent="0.25">
      <c r="D28" s="207" t="s">
        <v>71</v>
      </c>
      <c r="E28" s="186"/>
      <c r="F28" s="186"/>
    </row>
  </sheetData>
  <pageMargins left="0.7" right="0.7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(I).</vt:lpstr>
      <vt:lpstr>Grupo 10 (J)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2023-04-23T18:03:08Z</cp:lastPrinted>
  <dcterms:created xsi:type="dcterms:W3CDTF">2023-04-21T23:32:23Z</dcterms:created>
  <dcterms:modified xsi:type="dcterms:W3CDTF">2023-05-23T02:16:57Z</dcterms:modified>
</cp:coreProperties>
</file>